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37_2024\"/>
    </mc:Choice>
  </mc:AlternateContent>
  <bookViews>
    <workbookView xWindow="14505" yWindow="-15" windowWidth="14340" windowHeight="12795" tabRatio="962"/>
  </bookViews>
  <sheets>
    <sheet name="SUMÁŘ" sheetId="2" r:id="rId1"/>
    <sheet name="95_F3a" sheetId="4" r:id="rId2"/>
    <sheet name="95_F3b_Rozvojova pece" sheetId="8" r:id="rId3"/>
  </sheets>
  <definedNames>
    <definedName name="_xlnm.Print_Area" localSheetId="1">'95_F3a'!$A$1:$G$103</definedName>
  </definedNames>
  <calcPr calcId="162913"/>
</workbook>
</file>

<file path=xl/calcChain.xml><?xml version="1.0" encoding="utf-8"?>
<calcChain xmlns="http://schemas.openxmlformats.org/spreadsheetml/2006/main">
  <c r="G18" i="4" l="1"/>
  <c r="G20" i="4"/>
  <c r="G19" i="4" l="1"/>
  <c r="G17" i="4"/>
  <c r="E52" i="4" l="1"/>
  <c r="E51" i="4" s="1"/>
  <c r="E49" i="4"/>
  <c r="G49" i="4" s="1"/>
  <c r="G61" i="4" l="1"/>
  <c r="D7" i="8" l="1"/>
  <c r="H7" i="8" s="1"/>
  <c r="D9" i="8"/>
  <c r="H9" i="8" s="1"/>
  <c r="G34" i="4"/>
  <c r="G60" i="4"/>
  <c r="G59" i="4" s="1"/>
  <c r="G16" i="4"/>
  <c r="G21" i="4"/>
  <c r="G22" i="4"/>
  <c r="E23" i="4"/>
  <c r="G23" i="4" s="1"/>
  <c r="G24" i="4"/>
  <c r="G25" i="4"/>
  <c r="G26" i="4"/>
  <c r="E27" i="4"/>
  <c r="G27" i="4" s="1"/>
  <c r="E28" i="4"/>
  <c r="G28" i="4" s="1"/>
  <c r="G31" i="4"/>
  <c r="G32" i="4"/>
  <c r="G33" i="4"/>
  <c r="G35" i="4"/>
  <c r="E36" i="4"/>
  <c r="G36" i="4" s="1"/>
  <c r="E37" i="4"/>
  <c r="G37" i="4" s="1"/>
  <c r="G38" i="4"/>
  <c r="G41" i="4"/>
  <c r="E42" i="4"/>
  <c r="G42" i="4" s="1"/>
  <c r="E43" i="4"/>
  <c r="G43" i="4" s="1"/>
  <c r="E47" i="4"/>
  <c r="G47" i="4" s="1"/>
  <c r="G48" i="4"/>
  <c r="G51" i="4"/>
  <c r="G52" i="4"/>
  <c r="G53" i="4"/>
  <c r="E55" i="4"/>
  <c r="E56" i="4" s="1"/>
  <c r="G56" i="4" s="1"/>
  <c r="G57" i="4"/>
  <c r="G58" i="4"/>
  <c r="G63" i="4"/>
  <c r="E64" i="4"/>
  <c r="G64" i="4" s="1"/>
  <c r="E65" i="4"/>
  <c r="G65" i="4" s="1"/>
  <c r="E66" i="4"/>
  <c r="G66" i="4" s="1"/>
  <c r="E67" i="4"/>
  <c r="G67" i="4" s="1"/>
  <c r="G68" i="4"/>
  <c r="G69" i="4"/>
  <c r="G70" i="4"/>
  <c r="G71" i="4"/>
  <c r="E72" i="4"/>
  <c r="G72" i="4" s="1"/>
  <c r="G73" i="4"/>
  <c r="G74" i="4"/>
  <c r="E75" i="4"/>
  <c r="G75" i="4" s="1"/>
  <c r="G76" i="4"/>
  <c r="E77" i="4"/>
  <c r="G77" i="4" s="1"/>
  <c r="G78" i="4"/>
  <c r="E79" i="4"/>
  <c r="E80" i="4" s="1"/>
  <c r="G80" i="4" s="1"/>
  <c r="G79" i="4"/>
  <c r="E81" i="4"/>
  <c r="G81" i="4" s="1"/>
  <c r="E82" i="4"/>
  <c r="G82" i="4" s="1"/>
  <c r="G83" i="4"/>
  <c r="E84" i="4"/>
  <c r="G84" i="4" s="1"/>
  <c r="E85" i="4"/>
  <c r="G85" i="4" s="1"/>
  <c r="G86" i="4"/>
  <c r="G87" i="4"/>
  <c r="G88" i="4"/>
  <c r="G89" i="4"/>
  <c r="G90" i="4"/>
  <c r="G91" i="4"/>
  <c r="G92" i="4"/>
  <c r="E93" i="4"/>
  <c r="G93" i="4" s="1"/>
  <c r="G96" i="4"/>
  <c r="G102" i="4"/>
  <c r="G103" i="4"/>
  <c r="G98" i="4"/>
  <c r="E94" i="4" l="1"/>
  <c r="G94" i="4" s="1"/>
  <c r="E44" i="4"/>
  <c r="G44" i="4" s="1"/>
  <c r="G55" i="4"/>
  <c r="E45" i="4"/>
  <c r="E29" i="4"/>
  <c r="G29" i="4" s="1"/>
  <c r="G14" i="4" s="1"/>
  <c r="D10" i="8"/>
  <c r="D11" i="8" s="1"/>
  <c r="H11" i="8" s="1"/>
  <c r="G54" i="4"/>
  <c r="E95" i="4"/>
  <c r="G95" i="4" s="1"/>
  <c r="G62" i="4" s="1"/>
  <c r="H10" i="8" l="1"/>
  <c r="D12" i="8"/>
  <c r="H12" i="8" s="1"/>
  <c r="G45" i="4"/>
  <c r="E46" i="4"/>
  <c r="G46" i="4" s="1"/>
  <c r="G39" i="4" l="1"/>
  <c r="G13" i="4" s="1"/>
  <c r="H14" i="8"/>
  <c r="H15" i="8" s="1"/>
  <c r="C15" i="2" l="1"/>
  <c r="H16" i="8"/>
  <c r="G100" i="4"/>
  <c r="C13" i="2"/>
  <c r="G99" i="4"/>
  <c r="G101" i="4"/>
  <c r="G97" i="4" l="1"/>
  <c r="C14" i="2" s="1"/>
  <c r="C12" i="2" s="1"/>
  <c r="C19" i="2" s="1"/>
  <c r="C20" i="2" l="1"/>
  <c r="C21" i="2" s="1"/>
</calcChain>
</file>

<file path=xl/sharedStrings.xml><?xml version="1.0" encoding="utf-8"?>
<sst xmlns="http://schemas.openxmlformats.org/spreadsheetml/2006/main" count="323" uniqueCount="225">
  <si>
    <t>KALKULACE</t>
  </si>
  <si>
    <t xml:space="preserve">Objekt:   </t>
  </si>
  <si>
    <t>Objednatel :   Český rozhlas Regina</t>
  </si>
  <si>
    <t xml:space="preserve">Zhotovitel :   </t>
  </si>
  <si>
    <t>Zpracoval:   Ing. Tereza Mácová</t>
  </si>
  <si>
    <t>Místo:   Hybešova 4, katastrální území Karlín [73055], čísl</t>
  </si>
  <si>
    <t>Datum:   10. 5. 2021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</si>
  <si>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</si>
  <si>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</si>
  <si>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</si>
  <si>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</si>
  <si>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</si>
  <si>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</si>
  <si>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</si>
  <si>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Materiál celkem</t>
  </si>
  <si>
    <t>Mzdy celkem</t>
  </si>
  <si>
    <t>Stroje celkem</t>
  </si>
  <si>
    <t>Tarify celkem</t>
  </si>
  <si>
    <t>Odvody celkem</t>
  </si>
  <si>
    <t>Režie celkem</t>
  </si>
  <si>
    <t>Zisk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</si>
  <si>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</si>
  <si>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</si>
  <si>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</si>
  <si>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</si>
  <si>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</si>
  <si>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</si>
  <si>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</si>
  <si>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</si>
  <si>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</si>
  <si>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</si>
  <si>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</si>
  <si>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</si>
  <si>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</si>
  <si>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</si>
  <si>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HSV</t>
  </si>
  <si>
    <t xml:space="preserve">Práce a dodávky HSV   </t>
  </si>
  <si>
    <t xml:space="preserve">Zemní práce   </t>
  </si>
  <si>
    <t>113106121</t>
  </si>
  <si>
    <t xml:space="preserve"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   </t>
  </si>
  <si>
    <t>m2</t>
  </si>
  <si>
    <t>m3</t>
  </si>
  <si>
    <t>131201109</t>
  </si>
  <si>
    <t xml:space="preserve">Hloubení nezapažených jam a zářezů s urovnáním dna do předepsaného profilu a spádu Příplatek k cenám za lepivost horniny tř. 3   </t>
  </si>
  <si>
    <t>162601102</t>
  </si>
  <si>
    <t xml:space="preserve">Vodorovné přemístění výkopku nebo sypaniny po suchu  na obvyklém dopravním prostředku, bez naložení výkopku, avšak se složením bez rozhrnutí z horniny tř. 1 až 4 na vzdálenost přes 4 000 do 5 000 m   </t>
  </si>
  <si>
    <t>167101102</t>
  </si>
  <si>
    <t xml:space="preserve">Nakládání, skládání a překládání neulehlého výkopku nebo sypaniny  nakládání, množství přes 100 m3, z hornin tř. 1 až 4   </t>
  </si>
  <si>
    <t>171201201</t>
  </si>
  <si>
    <t xml:space="preserve">Uložení sypaniny  na skládky   </t>
  </si>
  <si>
    <t>171201211</t>
  </si>
  <si>
    <t xml:space="preserve">Poplatek za uložení stavebního odpadu na skládce (skládkovné) zeminy a kameniva zatříděného do Katalogu odpadů pod kódem 170 504   </t>
  </si>
  <si>
    <t>t</t>
  </si>
  <si>
    <t xml:space="preserve">Komunikace pozemní   </t>
  </si>
  <si>
    <t>58343810</t>
  </si>
  <si>
    <t xml:space="preserve">kamenivo drcené hrubé frakce 4/8   </t>
  </si>
  <si>
    <t xml:space="preserve">Podklad ze štěrkodrti ŠD  s rozprostřením a zhutněním, po zhutnění tl. 40 mm   </t>
  </si>
  <si>
    <t>58343872</t>
  </si>
  <si>
    <t>58343959</t>
  </si>
  <si>
    <t>997</t>
  </si>
  <si>
    <t xml:space="preserve">Přesun sutě   </t>
  </si>
  <si>
    <t>997221551</t>
  </si>
  <si>
    <t xml:space="preserve">Vodorovná doprava suti  bez naložení, ale se složením a s hrubým urovnáním ze sypkých materiálů, na vzdálenost do 1 km   </t>
  </si>
  <si>
    <t>997221559</t>
  </si>
  <si>
    <t xml:space="preserve">Vodorovná doprava suti  bez naložení, ale se složením a s hrubým urovnáním Příplatek k ceně za každý další i započatý 1 km přes 1 km   </t>
  </si>
  <si>
    <t>997221855</t>
  </si>
  <si>
    <t>998</t>
  </si>
  <si>
    <t xml:space="preserve">Přesun hmot   </t>
  </si>
  <si>
    <t>998225111</t>
  </si>
  <si>
    <t xml:space="preserve">Přesun hmot pro komunikace s krytem z kameniva, monolitickým betonovým nebo živičným  dopravní vzdálenost do 200 m jakékoliv délky objektu   </t>
  </si>
  <si>
    <t>Bourací práce</t>
  </si>
  <si>
    <t xml:space="preserve">Hloubení nezapažených jam a zářezů s urovnáním dna do předepsaného profilu a spádu v hornině tř. 3 do 1000 m3   </t>
  </si>
  <si>
    <t>R</t>
  </si>
  <si>
    <t>S</t>
  </si>
  <si>
    <t>kus</t>
  </si>
  <si>
    <t>162301401</t>
  </si>
  <si>
    <t xml:space="preserve">Vodorovné přemístění větví, kmenů nebo pařezů  s naložením, složením a dopravou do 5000 m větví stromů listnatých, průměru kmene přes 100 do 300 mm   </t>
  </si>
  <si>
    <t>Poplatek za uložení biologicky rozložitelného odpadu</t>
  </si>
  <si>
    <t>182303111</t>
  </si>
  <si>
    <t xml:space="preserve">Doplnění zeminy nebo substrátu na travnatých plochách tloušťky do 50 mm v rovině nebo na svahu do 1:5   </t>
  </si>
  <si>
    <t>10321100</t>
  </si>
  <si>
    <t xml:space="preserve">zahradní substrát pro výsadbu VL   </t>
  </si>
  <si>
    <t>183101113</t>
  </si>
  <si>
    <t xml:space="preserve">Hloubení jamek pro vysazování rostlin v zemině tř.1 až 4 bez výměny půdy  v rovině nebo na svahu do 1:5, objemu přes 0,02 do 0,05 m3   </t>
  </si>
  <si>
    <t>183101115</t>
  </si>
  <si>
    <t xml:space="preserve">Hloubení jamek pro vysazování rostlin v zemině tř.1 až 4 bez výměny půdy  v rovině nebo na svahu do 1:5, objemu přes 0,125 do 0,40 m3   </t>
  </si>
  <si>
    <t>183101121</t>
  </si>
  <si>
    <t xml:space="preserve">Hloubení jamek pro vysazování rostlin v zemině tř.1 až 4 bez výměny půdy  v rovině nebo na svahu do 1:5, objemu přes 0,40 do 1,00 m3   </t>
  </si>
  <si>
    <t>183211312</t>
  </si>
  <si>
    <t xml:space="preserve">Výsadba květin do připravené půdy se zalitím do připravené půdy, se zalitím trvalek   </t>
  </si>
  <si>
    <t>183211313</t>
  </si>
  <si>
    <t xml:space="preserve">Výsadba květin do připravené půdy se zalitím do připravené půdy, se zalitím cibulí nebo hlíz   </t>
  </si>
  <si>
    <t>ks</t>
  </si>
  <si>
    <t xml:space="preserve">Rozrušení půdy na hloubku přes 50 do 150 mm souvislé plochy přes 500 m2 v rovině nebo na svahu do 1:5   </t>
  </si>
  <si>
    <t>183403114</t>
  </si>
  <si>
    <t xml:space="preserve">Obdělání půdy  kultivátorováním v rovině nebo na svahu do 1:5   </t>
  </si>
  <si>
    <t>183403153</t>
  </si>
  <si>
    <t xml:space="preserve">Obdělání půdy  hrabáním v rovině nebo na svahu do 1:5   </t>
  </si>
  <si>
    <t>184102111</t>
  </si>
  <si>
    <t xml:space="preserve">Výsadba dřeviny s balem do předem vyhloubené jamky se zalitím  v rovině nebo na svahu do 1:5, při průměru balu přes 100 do 200 mm   </t>
  </si>
  <si>
    <t>184102113</t>
  </si>
  <si>
    <t xml:space="preserve">Výsadba dřeviny s balem do předem vyhloubené jamky se zalitím  v rovině nebo na svahu do 1:5, při průměru balu přes 300 do 400 mm   </t>
  </si>
  <si>
    <t>SyVuML 100/150</t>
  </si>
  <si>
    <t>184102115</t>
  </si>
  <si>
    <t xml:space="preserve">Výsadba dřeviny s balem do předem vyhloubené jamky se zalitím  v rovině nebo na svahu do 1:5, při průměru balu přes 500 do 600 mm   </t>
  </si>
  <si>
    <t>184215211</t>
  </si>
  <si>
    <t xml:space="preserve">Ukotvení dřeviny podzemním kotvením do volné zeminy tř. 1 až 4, obvodu kmene do 250 mm   </t>
  </si>
  <si>
    <t>kot</t>
  </si>
  <si>
    <t xml:space="preserve">podzemní kotvení   </t>
  </si>
  <si>
    <t>184215412</t>
  </si>
  <si>
    <t xml:space="preserve">Zhotovení závlahové mísy u solitérních dřevin v rovině nebo na svahu do 1:5, o průměru mísy přes 0,5 do 1 m   </t>
  </si>
  <si>
    <t>184801121</t>
  </si>
  <si>
    <t xml:space="preserve">Ošetření vysazených dřevin  solitérních v rovině nebo na svahu do 1:5   </t>
  </si>
  <si>
    <t>184911421</t>
  </si>
  <si>
    <t>185802114</t>
  </si>
  <si>
    <t xml:space="preserve">Hnojení půdy nebo trávníku  v rovině nebo na svahu do 1:5 umělým hnojivem s rozdělením k jednotlivým rostlinám   </t>
  </si>
  <si>
    <t>SILM</t>
  </si>
  <si>
    <t xml:space="preserve">hnojivo Silvamix tabletové 10g/ks   </t>
  </si>
  <si>
    <t>998231311</t>
  </si>
  <si>
    <t xml:space="preserve">Přesun hmot pro sadovnické a krajinářské úpravy - strojně dopravní vzdálenost do 5000 m   </t>
  </si>
  <si>
    <t>Stavba:</t>
  </si>
  <si>
    <t>Objekt:</t>
  </si>
  <si>
    <t>Místo:</t>
  </si>
  <si>
    <t>Datum:</t>
  </si>
  <si>
    <t>Objednatel:</t>
  </si>
  <si>
    <t>Projektant:</t>
  </si>
  <si>
    <t>Zhotovitel:</t>
  </si>
  <si>
    <t>Zpracovatel:</t>
  </si>
  <si>
    <t>Náklady rozpočtu cena bez DPH</t>
  </si>
  <si>
    <t>DPH</t>
  </si>
  <si>
    <t>Celkové náklady včetně DPH</t>
  </si>
  <si>
    <t xml:space="preserve">  Hybešova 4, Praha 8</t>
  </si>
  <si>
    <t>Obnova zahrady Českého rozhlasu Regina</t>
  </si>
  <si>
    <t>Členění projektu</t>
  </si>
  <si>
    <t>Odstranění pařezu odfrézováním nebo odvrtáním hloubky do 500mm</t>
  </si>
  <si>
    <t>Ribes alpinum 60-80</t>
  </si>
  <si>
    <t>RiAP</t>
  </si>
  <si>
    <t>AlMT</t>
  </si>
  <si>
    <t>Alchemilla molis Thriller</t>
  </si>
  <si>
    <t>SeAu</t>
  </si>
  <si>
    <t>Sesleria autumnalis</t>
  </si>
  <si>
    <t>AlNi</t>
  </si>
  <si>
    <t>Allium nigrum</t>
  </si>
  <si>
    <t>ScSi</t>
  </si>
  <si>
    <t>Scilla sibirica</t>
  </si>
  <si>
    <t>916231213</t>
  </si>
  <si>
    <t>m</t>
  </si>
  <si>
    <t>916991121</t>
  </si>
  <si>
    <t>Lože pod obrubníky, krajníky nebo obruby z dlažebních kostek z betonu prostého tř. C 16/20</t>
  </si>
  <si>
    <t>Zásyp jam po vyfrézovaných pařezech hloubky přes 200 do 500 mm v rovině nebo na svahu do 1:5</t>
  </si>
  <si>
    <t xml:space="preserve">Podklad ze štěrkodrti ŠD  s rozprostřením a zhutněním, po zhutnění tl. 150 mm   </t>
  </si>
  <si>
    <t>Vyčištění odtokového kanálu včetně likvidace shrabku</t>
  </si>
  <si>
    <t>MaKI</t>
  </si>
  <si>
    <t>Magnolia kobus Isis 250-300</t>
  </si>
  <si>
    <t>BiAD</t>
  </si>
  <si>
    <t>GeTr</t>
  </si>
  <si>
    <t>Geranium triglorum</t>
  </si>
  <si>
    <t>Žulový  obrubník</t>
  </si>
  <si>
    <t>Osazení chodníkového obrubníku žulového se zřízením lože, s vyplněním a zatřením spár cementovou maltou stojatého s boční opěrou z betonu prostého tř. C 12/15, do lože z betonu prostého téže značky</t>
  </si>
  <si>
    <t>Poplatek za uložení na skládce (skládkovné) odpadu asfaltového bez dehtu kód odpadu 170 302</t>
  </si>
  <si>
    <t>Odstranění podkladu z kameniva drceného tl 300 mm strojně pl přes 50 do 200 m2</t>
  </si>
  <si>
    <t>Roční četnost</t>
  </si>
  <si>
    <t>Počet let</t>
  </si>
  <si>
    <t>Množství</t>
  </si>
  <si>
    <t>Keře</t>
  </si>
  <si>
    <t>pletí výsadeb</t>
  </si>
  <si>
    <t>odstranění odkvetlých částí a odumřelých rostlin</t>
  </si>
  <si>
    <t>dosadba trvalek</t>
  </si>
  <si>
    <t>zálivka</t>
  </si>
  <si>
    <t>Trvalkové záhony</t>
  </si>
  <si>
    <t>CENA CELKEM</t>
  </si>
  <si>
    <t>DPH 21%</t>
  </si>
  <si>
    <t>CELKOVÁ CENA</t>
  </si>
  <si>
    <t xml:space="preserve">Mulčování vysazených rostlin drceným kamenivem, tl. do 100 mm v rovině nebo na svahu do 1:5   </t>
  </si>
  <si>
    <t>RiAl</t>
  </si>
  <si>
    <t>Syringa vulgaris 'Mme Lemoine' 100-150</t>
  </si>
  <si>
    <t>Krajinářské úpravy</t>
  </si>
  <si>
    <t>kpl</t>
  </si>
  <si>
    <t>Rozvojová péče</t>
  </si>
  <si>
    <t>Arboristické práce</t>
  </si>
  <si>
    <t xml:space="preserve">Vodorovné přemístění větví, kmenů nebo pařezů  s naložením, složením a dopravou do 5000 m větví stromů listnatých, průměru kmene přes 500 do 700 mm   </t>
  </si>
  <si>
    <t>3. FÁZE - PROSTOR HLAVNÍHO VSTUPU</t>
  </si>
  <si>
    <t>%</t>
  </si>
  <si>
    <t>Vytyčení inženýrských sítí</t>
  </si>
  <si>
    <t xml:space="preserve">Zařízení staveniště </t>
  </si>
  <si>
    <t>Kompletační činnost</t>
  </si>
  <si>
    <t xml:space="preserve">Provozní vlivy - časové omezení provádění hlučných prací s ohledem na provoz Českého rozhlasu </t>
  </si>
  <si>
    <t>Vedlejší rozpočtové náklady</t>
  </si>
  <si>
    <t>VRN</t>
  </si>
  <si>
    <t>TSKP 0121</t>
  </si>
  <si>
    <t>TSKP 03</t>
  </si>
  <si>
    <t>TSKP 0452</t>
  </si>
  <si>
    <t>TSKP 0711</t>
  </si>
  <si>
    <t xml:space="preserve">kamenivo drcené hrubé frakce 32/63   </t>
  </si>
  <si>
    <t xml:space="preserve">kamenivo drcené hrubé frakce 16/32  </t>
  </si>
  <si>
    <t>kostka dlažební křemencová (stávající očištěná dlažba)</t>
  </si>
  <si>
    <t>KosK</t>
  </si>
  <si>
    <t>Stavba:   Obnova zahrady Českého rozhlasu Regina - Fáze 3a</t>
  </si>
  <si>
    <t>Fáze 3b</t>
  </si>
  <si>
    <t>Dokumentace skutečného provedení s vyznačením změn proti původní PD a se zakótováním výsledné polohy IS. Předat ve formátu *.PDF a *.DWG (/.DXF)</t>
  </si>
  <si>
    <t>TSKP 01325</t>
  </si>
  <si>
    <t>Plán péče</t>
  </si>
  <si>
    <t>SO 01 - C</t>
  </si>
  <si>
    <t>SO 01 - J</t>
  </si>
  <si>
    <r>
      <t>Ribes alpinum</t>
    </r>
    <r>
      <rPr>
        <sz val="10"/>
        <color rgb="FF0000FF"/>
        <rFont val="Arial CE"/>
        <family val="2"/>
        <charset val="238"/>
      </rPr>
      <t xml:space="preserve"> </t>
    </r>
    <r>
      <rPr>
        <sz val="10"/>
        <color rgb="FF0000FF"/>
        <rFont val="Kozuka Gothic Pro L"/>
        <family val="2"/>
        <charset val="128"/>
      </rPr>
      <t>'Pumilum' 40-60</t>
    </r>
  </si>
  <si>
    <t xml:space="preserve">Bistorta affinia Darjeeling Red </t>
  </si>
  <si>
    <t>Vytěžení křemencové dlažby z pod asfaltu, její očištění a uložení na dočasnou deponii v místě stavby</t>
  </si>
  <si>
    <t>Krajinářsko-architektonické úpravy - Obnova zahrady Českého rozhlasu Regina</t>
  </si>
  <si>
    <t>Kladení dlažby z kostek  s provedením lože do tl. 50 mm, s vyplněním spár, s dvojím beraněním a se smetením přebytečného materiálu na krajnici velkých z kamene, do lože z kameniva těženého</t>
  </si>
  <si>
    <t>F3a Hlavní rozpočtové náklady</t>
  </si>
  <si>
    <t>F3a Vedlejší rozpočtové náklady</t>
  </si>
  <si>
    <t>F3b Rozvojová péče</t>
  </si>
  <si>
    <t>Příplatek za rozložení hmotnosti dopravy - maximální váha přepravy 1 soupravy 8t</t>
  </si>
  <si>
    <t>Pokácení stromu postupné se spouštěním částí kmene a koruny o průměru na řezné ploše pařezu přes 200 do 300 mm</t>
  </si>
  <si>
    <t>Pokácení stromu postupné se spouštěním částí kmene a koruny o průměru na řezné ploše pařezu přes 500 do 600 mm</t>
  </si>
  <si>
    <t>zálivka solitérních keřů 30l/keř</t>
  </si>
  <si>
    <t>Křemencová dlažba/ var. Žulová dlažba</t>
  </si>
  <si>
    <t>var ZUL</t>
  </si>
  <si>
    <t>žula štípaná, lipnická šedá, 200 x 100 x 400 mm (vxšxd) včetně 3% ztratného</t>
  </si>
  <si>
    <t>Odstranění podkladu živičného tl přes 50 do 100 mm ručně (Rozebrání dlažeb a dílců vozovek a ploch s přemístěním hmot na skládku na vzdálenost do 3 m nebo s naložením na dopravní prostředek, s jakoukoliv výplní spár ručně ze zámkové dlažby s ložem z kameniva)</t>
  </si>
  <si>
    <t>Rozebrání dlažeb vozovek ze zámkové dlažby s ložem z kameniva ručně (Rozebrání dlažeb a dílců vozovek a ploch s přemístěním hmot na skládku na vzdálenost do 3 m nebo s naložením na dopravní prostředek, s jakoukoliv výplní spár ručně ze zámkové dlažby s ložem z kameniva)</t>
  </si>
  <si>
    <t>113202111</t>
  </si>
  <si>
    <t>Vytrhání obrub krajníků obrubníků stojatých (Vytrhání obrub  s vybouráním lože, s přemístěním hmot na skládku na vzdálenost do 3 m nebo s naložením na dopravní prostředek z krajníků nebo obrubníků stojatých)</t>
  </si>
  <si>
    <t>Odstranění plastových zatravňovací dlažby tl přes 50 do 100 mm ručně (Rozebrání plastových dílců vozovek a ploch s přemístěním hmot na skládku na vzdálenost do 3 m nebo s naložením na dopravní prostředek, s jakoukoliv výplní spár ručně)</t>
  </si>
  <si>
    <t>malá žulová kostka, 8/11, štípaná, šedá vč. 3% ztratného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</si>
</sst>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\ &quot;Kč&quot;"/>
  </numFmts>
  <fonts count="24">
    <font>
      <sz val="8"/>
      <name val="MS Sans Serif"/>
      <charset val="1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0"/>
      <name val="Trebuchet MS"/>
      <family val="2"/>
    </font>
    <font>
      <b/>
      <sz val="15"/>
      <name val="Trebuchet MS"/>
      <family val="2"/>
    </font>
    <font>
      <sz val="12"/>
      <name val="Trebuchet MS"/>
      <family val="2"/>
    </font>
    <font>
      <sz val="9"/>
      <name val="Trebuchet MS"/>
      <family val="2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9"/>
      <color rgb="FF969696"/>
      <name val="Trebuchet MS"/>
      <family val="2"/>
    </font>
    <font>
      <sz val="10"/>
      <color rgb="FF969696"/>
      <name val="Trebuchet MS"/>
      <family val="2"/>
    </font>
    <font>
      <sz val="11"/>
      <name val="Calibri"/>
      <family val="2"/>
      <scheme val="minor"/>
    </font>
    <font>
      <b/>
      <sz val="15"/>
      <color rgb="FF990033"/>
      <name val="Calibri"/>
      <family val="2"/>
      <charset val="238"/>
      <scheme val="minor"/>
    </font>
    <font>
      <sz val="8"/>
      <color rgb="FFFF0000"/>
      <name val="MS Sans Serif"/>
      <family val="2"/>
      <charset val="238"/>
    </font>
    <font>
      <b/>
      <sz val="10"/>
      <name val="Arial CE"/>
      <family val="2"/>
      <charset val="238"/>
    </font>
    <font>
      <sz val="10"/>
      <color rgb="FF0000FF"/>
      <name val="Arial CE"/>
      <family val="2"/>
      <charset val="238"/>
    </font>
    <font>
      <sz val="10"/>
      <color rgb="FF0000FF"/>
      <name val="Kozuka Gothic Pro L"/>
      <family val="2"/>
      <charset val="128"/>
    </font>
    <font>
      <sz val="12"/>
      <color rgb="FF99003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5" fillId="0" borderId="0"/>
  </cellStyleXfs>
  <cellXfs count="184">
    <xf numFmtId="0" fontId="0" fillId="0" borderId="0" xfId="0">
      <alignment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1" fillId="2" borderId="0" xfId="0" applyFont="1" applyFill="1" applyAlignment="1" applyProtection="1">
      <alignment horizontal="left" wrapText="1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8" xfId="0" applyBorder="1" applyAlignment="1" applyProtection="1"/>
    <xf numFmtId="0" fontId="0" fillId="0" borderId="9" xfId="0" applyBorder="1" applyAlignment="1" applyProtection="1"/>
    <xf numFmtId="0" fontId="17" fillId="0" borderId="9" xfId="0" applyFont="1" applyBorder="1" applyAlignment="1" applyProtection="1"/>
    <xf numFmtId="0" fontId="0" fillId="0" borderId="10" xfId="0" applyBorder="1" applyAlignment="1" applyProtection="1"/>
    <xf numFmtId="0" fontId="0" fillId="0" borderId="0" xfId="0" applyBorder="1" applyAlignment="1" applyProtection="1"/>
    <xf numFmtId="0" fontId="17" fillId="0" borderId="0" xfId="0" applyFont="1" applyBorder="1" applyAlignment="1" applyProtection="1"/>
    <xf numFmtId="0" fontId="18" fillId="0" borderId="2" xfId="0" applyFont="1" applyBorder="1" applyAlignment="1" applyProtection="1"/>
    <xf numFmtId="0" fontId="0" fillId="0" borderId="3" xfId="0" applyBorder="1" applyAlignment="1" applyProtection="1"/>
    <xf numFmtId="0" fontId="0" fillId="0" borderId="4" xfId="0" applyBorder="1" applyAlignment="1" applyProtection="1"/>
    <xf numFmtId="0" fontId="17" fillId="0" borderId="4" xfId="0" applyFont="1" applyBorder="1" applyAlignment="1" applyProtection="1"/>
    <xf numFmtId="0" fontId="0" fillId="0" borderId="5" xfId="0" applyBorder="1" applyAlignment="1" applyProtection="1"/>
    <xf numFmtId="0" fontId="0" fillId="0" borderId="6" xfId="0" applyBorder="1" applyAlignment="1" applyProtection="1"/>
    <xf numFmtId="0" fontId="18" fillId="0" borderId="11" xfId="0" applyFont="1" applyBorder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37" fontId="10" fillId="0" borderId="0" xfId="0" applyNumberFormat="1" applyFont="1" applyAlignment="1" applyProtection="1">
      <alignment horizontal="center" vertical="top"/>
    </xf>
    <xf numFmtId="0" fontId="10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left"/>
    </xf>
    <xf numFmtId="164" fontId="10" fillId="0" borderId="0" xfId="0" applyNumberFormat="1" applyFont="1" applyAlignment="1" applyProtection="1">
      <alignment horizontal="right" vertical="top" wrapText="1"/>
    </xf>
    <xf numFmtId="39" fontId="10" fillId="0" borderId="0" xfId="0" applyNumberFormat="1" applyFont="1" applyAlignment="1" applyProtection="1">
      <alignment horizontal="right" vertical="top" wrapText="1"/>
    </xf>
    <xf numFmtId="39" fontId="13" fillId="0" borderId="0" xfId="0" applyNumberFormat="1" applyFont="1" applyAlignment="1" applyProtection="1">
      <alignment horizontal="right" vertical="top" wrapText="1"/>
    </xf>
    <xf numFmtId="0" fontId="10" fillId="0" borderId="0" xfId="0" applyFont="1" applyAlignment="1" applyProtection="1">
      <alignment horizontal="left" wrapText="1"/>
    </xf>
    <xf numFmtId="0" fontId="13" fillId="3" borderId="2" xfId="0" applyFont="1" applyFill="1" applyBorder="1" applyAlignment="1" applyProtection="1">
      <alignment horizontal="left" vertical="center" wrapText="1"/>
    </xf>
    <xf numFmtId="0" fontId="13" fillId="3" borderId="21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left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165" fontId="13" fillId="3" borderId="23" xfId="0" applyNumberFormat="1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23" fillId="0" borderId="2" xfId="0" applyFont="1" applyBorder="1" applyAlignment="1" applyProtection="1"/>
    <xf numFmtId="39" fontId="3" fillId="5" borderId="0" xfId="0" applyNumberFormat="1" applyFont="1" applyFill="1" applyAlignment="1" applyProtection="1">
      <alignment horizontal="right"/>
    </xf>
    <xf numFmtId="0" fontId="13" fillId="0" borderId="0" xfId="0" applyFont="1" applyAlignment="1" applyProtection="1">
      <alignment horizontal="center"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39" fontId="3" fillId="0" borderId="0" xfId="0" applyNumberFormat="1" applyFont="1" applyAlignment="1" applyProtection="1">
      <alignment horizontal="right" wrapText="1"/>
    </xf>
    <xf numFmtId="39" fontId="10" fillId="0" borderId="1" xfId="0" applyNumberFormat="1" applyFont="1" applyFill="1" applyBorder="1" applyAlignment="1" applyProtection="1">
      <alignment horizontal="right"/>
    </xf>
    <xf numFmtId="39" fontId="10" fillId="0" borderId="0" xfId="0" applyNumberFormat="1" applyFont="1" applyFill="1" applyBorder="1" applyAlignment="1" applyProtection="1">
      <alignment horizontal="right"/>
    </xf>
    <xf numFmtId="39" fontId="10" fillId="0" borderId="1" xfId="0" applyNumberFormat="1" applyFont="1" applyBorder="1" applyAlignment="1" applyProtection="1">
      <alignment horizontal="right"/>
    </xf>
    <xf numFmtId="39" fontId="10" fillId="0" borderId="12" xfId="0" applyNumberFormat="1" applyFont="1" applyBorder="1" applyAlignment="1" applyProtection="1">
      <alignment horizontal="right"/>
    </xf>
    <xf numFmtId="39" fontId="10" fillId="0" borderId="2" xfId="0" applyNumberFormat="1" applyFont="1" applyBorder="1" applyAlignment="1" applyProtection="1">
      <alignment horizontal="right"/>
    </xf>
    <xf numFmtId="39" fontId="3" fillId="6" borderId="0" xfId="0" applyNumberFormat="1" applyFont="1" applyFill="1" applyAlignment="1" applyProtection="1">
      <alignment horizontal="right"/>
    </xf>
    <xf numFmtId="39" fontId="3" fillId="0" borderId="0" xfId="0" applyNumberFormat="1" applyFont="1" applyFill="1" applyAlignment="1" applyProtection="1">
      <alignment horizontal="right"/>
    </xf>
    <xf numFmtId="39" fontId="10" fillId="0" borderId="12" xfId="0" applyNumberFormat="1" applyFont="1" applyFill="1" applyBorder="1" applyAlignment="1" applyProtection="1">
      <alignment horizontal="right"/>
    </xf>
    <xf numFmtId="39" fontId="10" fillId="0" borderId="2" xfId="0" applyNumberFormat="1" applyFont="1" applyFill="1" applyBorder="1" applyAlignment="1" applyProtection="1">
      <alignment horizontal="right"/>
    </xf>
    <xf numFmtId="0" fontId="0" fillId="0" borderId="0" xfId="0" applyProtection="1">
      <alignment vertical="top"/>
    </xf>
    <xf numFmtId="0" fontId="0" fillId="0" borderId="0" xfId="0" applyProtection="1">
      <alignment vertical="top"/>
      <protection locked="0"/>
    </xf>
    <xf numFmtId="39" fontId="3" fillId="0" borderId="0" xfId="0" applyNumberFormat="1" applyFont="1" applyAlignment="1" applyProtection="1">
      <alignment horizontal="right" wrapText="1"/>
      <protection locked="0"/>
    </xf>
    <xf numFmtId="39" fontId="3" fillId="6" borderId="0" xfId="0" applyNumberFormat="1" applyFont="1" applyFill="1" applyAlignment="1" applyProtection="1">
      <alignment horizontal="right"/>
      <protection locked="0"/>
    </xf>
    <xf numFmtId="39" fontId="10" fillId="0" borderId="1" xfId="0" applyNumberFormat="1" applyFont="1" applyFill="1" applyBorder="1" applyAlignment="1" applyProtection="1">
      <alignment horizontal="right"/>
      <protection locked="0"/>
    </xf>
    <xf numFmtId="39" fontId="10" fillId="0" borderId="0" xfId="0" applyNumberFormat="1" applyFont="1" applyFill="1" applyBorder="1" applyAlignment="1" applyProtection="1">
      <alignment horizontal="right"/>
      <protection locked="0"/>
    </xf>
    <xf numFmtId="39" fontId="10" fillId="0" borderId="1" xfId="0" applyNumberFormat="1" applyFont="1" applyBorder="1" applyAlignment="1" applyProtection="1">
      <alignment horizontal="right"/>
      <protection locked="0"/>
    </xf>
    <xf numFmtId="39" fontId="10" fillId="0" borderId="12" xfId="0" applyNumberFormat="1" applyFont="1" applyBorder="1" applyAlignment="1" applyProtection="1">
      <alignment horizontal="right"/>
      <protection locked="0"/>
    </xf>
    <xf numFmtId="39" fontId="10" fillId="0" borderId="2" xfId="0" applyNumberFormat="1" applyFont="1" applyBorder="1" applyAlignment="1" applyProtection="1">
      <alignment horizontal="right"/>
      <protection locked="0"/>
    </xf>
    <xf numFmtId="39" fontId="3" fillId="0" borderId="0" xfId="0" applyNumberFormat="1" applyFont="1" applyFill="1" applyAlignment="1" applyProtection="1">
      <alignment horizontal="right"/>
      <protection locked="0"/>
    </xf>
    <xf numFmtId="39" fontId="10" fillId="0" borderId="12" xfId="0" applyNumberFormat="1" applyFont="1" applyFill="1" applyBorder="1" applyAlignment="1" applyProtection="1">
      <alignment horizontal="right"/>
      <protection locked="0"/>
    </xf>
    <xf numFmtId="39" fontId="10" fillId="0" borderId="2" xfId="0" applyNumberFormat="1" applyFont="1" applyFill="1" applyBorder="1" applyAlignment="1" applyProtection="1">
      <alignment horizontal="right"/>
      <protection locked="0"/>
    </xf>
    <xf numFmtId="37" fontId="3" fillId="0" borderId="0" xfId="0" applyNumberFormat="1" applyFont="1" applyAlignment="1" applyProtection="1">
      <alignment horizontal="center" wrapText="1"/>
    </xf>
    <xf numFmtId="0" fontId="3" fillId="5" borderId="0" xfId="0" applyFont="1" applyFill="1" applyAlignment="1" applyProtection="1">
      <alignment horizontal="left" wrapText="1"/>
    </xf>
    <xf numFmtId="164" fontId="3" fillId="5" borderId="0" xfId="0" applyNumberFormat="1" applyFont="1" applyFill="1" applyAlignment="1" applyProtection="1">
      <alignment horizontal="right" wrapText="1"/>
    </xf>
    <xf numFmtId="0" fontId="3" fillId="6" borderId="0" xfId="0" applyFont="1" applyFill="1" applyAlignment="1" applyProtection="1">
      <alignment horizontal="left" wrapText="1"/>
    </xf>
    <xf numFmtId="164" fontId="3" fillId="6" borderId="0" xfId="0" applyNumberFormat="1" applyFont="1" applyFill="1" applyAlignment="1" applyProtection="1">
      <alignment horizontal="right" wrapText="1"/>
    </xf>
    <xf numFmtId="0" fontId="3" fillId="0" borderId="0" xfId="0" applyFont="1" applyAlignment="1" applyProtection="1">
      <alignment horizontal="left" wrapText="1"/>
    </xf>
    <xf numFmtId="164" fontId="3" fillId="0" borderId="0" xfId="0" applyNumberFormat="1" applyFont="1" applyAlignment="1" applyProtection="1">
      <alignment horizontal="right" wrapText="1"/>
    </xf>
    <xf numFmtId="39" fontId="3" fillId="0" borderId="0" xfId="0" applyNumberFormat="1" applyFont="1" applyAlignment="1" applyProtection="1">
      <alignment horizontal="right"/>
    </xf>
    <xf numFmtId="37" fontId="14" fillId="0" borderId="1" xfId="0" applyNumberFormat="1" applyFont="1" applyFill="1" applyBorder="1" applyAlignment="1" applyProtection="1">
      <alignment horizontal="center" wrapText="1"/>
    </xf>
    <xf numFmtId="0" fontId="10" fillId="0" borderId="1" xfId="0" applyFont="1" applyFill="1" applyBorder="1" applyAlignment="1" applyProtection="1">
      <alignment horizontal="left" wrapText="1"/>
    </xf>
    <xf numFmtId="164" fontId="10" fillId="0" borderId="1" xfId="0" applyNumberFormat="1" applyFont="1" applyFill="1" applyBorder="1" applyAlignment="1" applyProtection="1">
      <alignment horizontal="right" wrapText="1"/>
    </xf>
    <xf numFmtId="39" fontId="3" fillId="0" borderId="0" xfId="0" applyNumberFormat="1" applyFont="1" applyFill="1" applyAlignment="1" applyProtection="1">
      <alignment horizontal="right" wrapText="1"/>
    </xf>
    <xf numFmtId="0" fontId="0" fillId="0" borderId="0" xfId="0" applyFill="1" applyProtection="1">
      <alignment vertical="top"/>
    </xf>
    <xf numFmtId="39" fontId="10" fillId="0" borderId="1" xfId="0" applyNumberFormat="1" applyFont="1" applyFill="1" applyBorder="1" applyAlignment="1" applyProtection="1">
      <alignment horizontal="right" wrapText="1"/>
    </xf>
    <xf numFmtId="39" fontId="10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Protection="1">
      <alignment vertical="top"/>
    </xf>
    <xf numFmtId="164" fontId="10" fillId="0" borderId="1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164" fontId="10" fillId="0" borderId="0" xfId="0" applyNumberFormat="1" applyFont="1" applyFill="1" applyBorder="1" applyAlignment="1" applyProtection="1">
      <alignment horizontal="right"/>
    </xf>
    <xf numFmtId="0" fontId="10" fillId="0" borderId="1" xfId="0" applyFont="1" applyBorder="1" applyAlignment="1" applyProtection="1">
      <alignment horizontal="left" wrapText="1"/>
    </xf>
    <xf numFmtId="164" fontId="10" fillId="0" borderId="1" xfId="0" applyNumberFormat="1" applyFont="1" applyBorder="1" applyAlignment="1" applyProtection="1">
      <alignment horizontal="right"/>
    </xf>
    <xf numFmtId="0" fontId="10" fillId="0" borderId="12" xfId="0" applyFont="1" applyBorder="1" applyAlignment="1" applyProtection="1">
      <alignment horizontal="left" wrapText="1"/>
    </xf>
    <xf numFmtId="164" fontId="10" fillId="0" borderId="12" xfId="0" applyNumberFormat="1" applyFont="1" applyBorder="1" applyAlignment="1" applyProtection="1">
      <alignment horizontal="right" wrapText="1"/>
    </xf>
    <xf numFmtId="0" fontId="11" fillId="0" borderId="12" xfId="0" applyFont="1" applyBorder="1" applyAlignment="1" applyProtection="1">
      <alignment horizontal="left" wrapText="1"/>
    </xf>
    <xf numFmtId="164" fontId="11" fillId="0" borderId="12" xfId="0" applyNumberFormat="1" applyFont="1" applyBorder="1" applyAlignment="1" applyProtection="1">
      <alignment horizontal="right"/>
    </xf>
    <xf numFmtId="0" fontId="10" fillId="0" borderId="2" xfId="0" applyFont="1" applyBorder="1" applyAlignment="1" applyProtection="1">
      <alignment horizontal="left" wrapText="1"/>
    </xf>
    <xf numFmtId="164" fontId="10" fillId="0" borderId="2" xfId="0" applyNumberFormat="1" applyFont="1" applyBorder="1" applyAlignment="1" applyProtection="1">
      <alignment horizontal="right"/>
    </xf>
    <xf numFmtId="0" fontId="3" fillId="0" borderId="0" xfId="0" applyFont="1" applyFill="1" applyAlignment="1" applyProtection="1">
      <alignment horizontal="left" wrapText="1"/>
    </xf>
    <xf numFmtId="164" fontId="3" fillId="0" borderId="0" xfId="0" applyNumberFormat="1" applyFont="1" applyFill="1" applyAlignment="1" applyProtection="1">
      <alignment horizontal="right" wrapText="1"/>
    </xf>
    <xf numFmtId="0" fontId="11" fillId="0" borderId="1" xfId="0" applyFont="1" applyFill="1" applyBorder="1" applyAlignment="1" applyProtection="1">
      <alignment horizontal="left" wrapText="1"/>
    </xf>
    <xf numFmtId="164" fontId="11" fillId="0" borderId="1" xfId="0" applyNumberFormat="1" applyFont="1" applyFill="1" applyBorder="1" applyAlignment="1" applyProtection="1">
      <alignment horizontal="right" wrapText="1"/>
    </xf>
    <xf numFmtId="0" fontId="19" fillId="0" borderId="0" xfId="0" applyFont="1" applyFill="1" applyProtection="1">
      <alignment vertical="top"/>
    </xf>
    <xf numFmtId="0" fontId="11" fillId="0" borderId="12" xfId="0" applyFont="1" applyFill="1" applyBorder="1" applyAlignment="1" applyProtection="1">
      <alignment horizontal="left" wrapText="1"/>
    </xf>
    <xf numFmtId="164" fontId="11" fillId="0" borderId="12" xfId="0" applyNumberFormat="1" applyFont="1" applyFill="1" applyBorder="1" applyAlignment="1" applyProtection="1">
      <alignment horizontal="right" wrapText="1"/>
    </xf>
    <xf numFmtId="0" fontId="11" fillId="0" borderId="2" xfId="0" applyFont="1" applyFill="1" applyBorder="1" applyAlignment="1" applyProtection="1">
      <alignment horizontal="left" wrapText="1"/>
    </xf>
    <xf numFmtId="164" fontId="11" fillId="0" borderId="2" xfId="0" applyNumberFormat="1" applyFont="1" applyFill="1" applyBorder="1" applyAlignment="1" applyProtection="1">
      <alignment horizontal="right" wrapText="1"/>
    </xf>
    <xf numFmtId="0" fontId="3" fillId="0" borderId="24" xfId="0" applyFont="1" applyFill="1" applyBorder="1" applyAlignment="1" applyProtection="1">
      <alignment horizontal="left" wrapText="1"/>
    </xf>
    <xf numFmtId="0" fontId="11" fillId="0" borderId="24" xfId="0" applyFont="1" applyFill="1" applyBorder="1" applyAlignment="1" applyProtection="1">
      <alignment horizontal="left" wrapText="1"/>
    </xf>
    <xf numFmtId="164" fontId="11" fillId="0" borderId="24" xfId="0" applyNumberFormat="1" applyFont="1" applyFill="1" applyBorder="1" applyAlignment="1" applyProtection="1">
      <alignment horizontal="right" wrapText="1"/>
    </xf>
    <xf numFmtId="39" fontId="10" fillId="0" borderId="24" xfId="0" applyNumberFormat="1" applyFont="1" applyFill="1" applyBorder="1" applyAlignment="1" applyProtection="1">
      <alignment horizontal="right"/>
    </xf>
    <xf numFmtId="39" fontId="11" fillId="0" borderId="0" xfId="0" applyNumberFormat="1" applyFont="1" applyFill="1" applyBorder="1" applyAlignment="1" applyProtection="1">
      <alignment horizontal="right" wrapText="1"/>
    </xf>
    <xf numFmtId="0" fontId="10" fillId="0" borderId="12" xfId="0" applyFont="1" applyFill="1" applyBorder="1" applyAlignment="1" applyProtection="1">
      <alignment horizontal="left" wrapText="1"/>
    </xf>
    <xf numFmtId="164" fontId="10" fillId="0" borderId="12" xfId="0" applyNumberFormat="1" applyFont="1" applyFill="1" applyBorder="1" applyAlignment="1" applyProtection="1">
      <alignment horizontal="right" wrapText="1"/>
    </xf>
    <xf numFmtId="0" fontId="10" fillId="0" borderId="2" xfId="0" applyFont="1" applyFill="1" applyBorder="1" applyAlignment="1" applyProtection="1">
      <alignment horizontal="left" wrapText="1"/>
    </xf>
    <xf numFmtId="164" fontId="10" fillId="0" borderId="2" xfId="0" applyNumberFormat="1" applyFont="1" applyFill="1" applyBorder="1" applyAlignment="1" applyProtection="1">
      <alignment horizontal="right" wrapText="1"/>
    </xf>
    <xf numFmtId="0" fontId="13" fillId="6" borderId="0" xfId="0" applyFont="1" applyFill="1" applyAlignment="1" applyProtection="1">
      <alignment horizontal="left" wrapText="1"/>
    </xf>
    <xf numFmtId="39" fontId="13" fillId="0" borderId="0" xfId="0" applyNumberFormat="1" applyFont="1" applyFill="1" applyAlignment="1" applyProtection="1">
      <alignment horizontal="right" wrapText="1"/>
    </xf>
    <xf numFmtId="39" fontId="11" fillId="0" borderId="1" xfId="0" applyNumberFormat="1" applyFont="1" applyFill="1" applyBorder="1" applyAlignment="1" applyProtection="1">
      <alignment horizontal="right" wrapText="1"/>
    </xf>
    <xf numFmtId="164" fontId="11" fillId="0" borderId="1" xfId="0" applyNumberFormat="1" applyFont="1" applyFill="1" applyBorder="1" applyAlignment="1" applyProtection="1">
      <alignment horizontal="right"/>
    </xf>
    <xf numFmtId="0" fontId="11" fillId="0" borderId="1" xfId="0" applyFont="1" applyBorder="1" applyAlignment="1" applyProtection="1">
      <alignment horizontal="left" wrapText="1"/>
    </xf>
    <xf numFmtId="0" fontId="12" fillId="5" borderId="0" xfId="0" applyFont="1" applyFill="1" applyAlignment="1" applyProtection="1">
      <alignment horizontal="left" vertical="top" wrapText="1"/>
    </xf>
    <xf numFmtId="164" fontId="12" fillId="5" borderId="0" xfId="0" applyNumberFormat="1" applyFont="1" applyFill="1" applyAlignment="1" applyProtection="1">
      <alignment horizontal="right" vertical="top"/>
    </xf>
    <xf numFmtId="49" fontId="10" fillId="0" borderId="2" xfId="0" applyNumberFormat="1" applyFont="1" applyBorder="1" applyAlignment="1" applyProtection="1">
      <alignment horizontal="left" wrapText="1"/>
    </xf>
    <xf numFmtId="164" fontId="10" fillId="0" borderId="2" xfId="0" applyNumberFormat="1" applyFont="1" applyBorder="1" applyAlignment="1" applyProtection="1">
      <alignment horizontal="left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39" fontId="10" fillId="0" borderId="0" xfId="0" applyNumberFormat="1" applyFont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wrapText="1"/>
      <protection locked="0"/>
    </xf>
    <xf numFmtId="39" fontId="3" fillId="5" borderId="0" xfId="0" applyNumberFormat="1" applyFont="1" applyFill="1" applyAlignment="1" applyProtection="1">
      <alignment horizontal="right" wrapText="1"/>
      <protection locked="0"/>
    </xf>
    <xf numFmtId="39" fontId="3" fillId="6" borderId="0" xfId="0" applyNumberFormat="1" applyFont="1" applyFill="1" applyAlignment="1" applyProtection="1">
      <alignment horizontal="right" wrapText="1"/>
      <protection locked="0"/>
    </xf>
    <xf numFmtId="39" fontId="10" fillId="0" borderId="0" xfId="0" applyNumberFormat="1" applyFont="1" applyBorder="1" applyAlignment="1" applyProtection="1">
      <alignment horizontal="right"/>
      <protection locked="0"/>
    </xf>
    <xf numFmtId="39" fontId="11" fillId="0" borderId="12" xfId="0" applyNumberFormat="1" applyFont="1" applyBorder="1" applyAlignment="1" applyProtection="1">
      <alignment horizontal="right"/>
      <protection locked="0"/>
    </xf>
    <xf numFmtId="39" fontId="11" fillId="0" borderId="1" xfId="0" applyNumberFormat="1" applyFont="1" applyFill="1" applyBorder="1" applyAlignment="1" applyProtection="1">
      <alignment horizontal="right"/>
      <protection locked="0"/>
    </xf>
    <xf numFmtId="39" fontId="11" fillId="0" borderId="12" xfId="0" applyNumberFormat="1" applyFont="1" applyFill="1" applyBorder="1" applyAlignment="1" applyProtection="1">
      <alignment horizontal="right"/>
      <protection locked="0"/>
    </xf>
    <xf numFmtId="39" fontId="11" fillId="0" borderId="2" xfId="0" applyNumberFormat="1" applyFont="1" applyFill="1" applyBorder="1" applyAlignment="1" applyProtection="1">
      <alignment horizontal="right"/>
      <protection locked="0"/>
    </xf>
    <xf numFmtId="39" fontId="11" fillId="0" borderId="24" xfId="0" applyNumberFormat="1" applyFont="1" applyFill="1" applyBorder="1" applyAlignment="1" applyProtection="1">
      <alignment horizontal="right"/>
      <protection locked="0"/>
    </xf>
    <xf numFmtId="39" fontId="12" fillId="5" borderId="0" xfId="0" applyNumberFormat="1" applyFont="1" applyFill="1" applyAlignment="1" applyProtection="1">
      <alignment horizontal="right" vertical="top"/>
      <protection locked="0"/>
    </xf>
    <xf numFmtId="0" fontId="20" fillId="0" borderId="0" xfId="0" applyFont="1" applyAlignment="1" applyProtection="1">
      <alignment horizontal="left" vertical="top"/>
    </xf>
    <xf numFmtId="0" fontId="10" fillId="0" borderId="0" xfId="0" applyFont="1" applyProtection="1">
      <alignment vertical="top"/>
    </xf>
    <xf numFmtId="165" fontId="10" fillId="0" borderId="0" xfId="0" applyNumberFormat="1" applyFont="1" applyProtection="1">
      <alignment vertical="top"/>
    </xf>
    <xf numFmtId="0" fontId="10" fillId="0" borderId="0" xfId="0" applyFont="1" applyAlignment="1" applyProtection="1">
      <alignment horizontal="left" vertical="top"/>
    </xf>
    <xf numFmtId="0" fontId="10" fillId="0" borderId="18" xfId="0" applyFont="1" applyBorder="1" applyAlignment="1" applyProtection="1">
      <alignment horizontal="center" vertical="center"/>
    </xf>
    <xf numFmtId="0" fontId="10" fillId="0" borderId="2" xfId="0" applyFont="1" applyBorder="1" applyProtection="1">
      <alignment vertical="top"/>
    </xf>
    <xf numFmtId="165" fontId="10" fillId="0" borderId="13" xfId="0" applyNumberFormat="1" applyFont="1" applyBorder="1" applyProtection="1">
      <alignment vertical="top"/>
    </xf>
    <xf numFmtId="0" fontId="10" fillId="0" borderId="2" xfId="0" applyFont="1" applyBorder="1" applyAlignment="1" applyProtection="1">
      <alignment horizontal="left" vertical="top"/>
    </xf>
    <xf numFmtId="0" fontId="13" fillId="0" borderId="2" xfId="0" applyFont="1" applyBorder="1" applyAlignment="1" applyProtection="1">
      <alignment horizontal="left" vertical="top"/>
    </xf>
    <xf numFmtId="0" fontId="10" fillId="0" borderId="20" xfId="0" applyFont="1" applyBorder="1" applyProtection="1">
      <alignment vertical="top"/>
    </xf>
    <xf numFmtId="0" fontId="10" fillId="0" borderId="20" xfId="0" applyFont="1" applyBorder="1" applyAlignment="1" applyProtection="1">
      <alignment horizontal="left" vertical="top"/>
    </xf>
    <xf numFmtId="165" fontId="10" fillId="0" borderId="20" xfId="0" applyNumberFormat="1" applyFont="1" applyBorder="1" applyProtection="1">
      <alignment vertical="top"/>
    </xf>
    <xf numFmtId="0" fontId="10" fillId="0" borderId="15" xfId="0" applyFont="1" applyBorder="1" applyProtection="1">
      <alignment vertical="top"/>
    </xf>
    <xf numFmtId="0" fontId="13" fillId="0" borderId="16" xfId="0" applyFont="1" applyBorder="1" applyAlignment="1" applyProtection="1">
      <alignment horizontal="left" vertical="top"/>
    </xf>
    <xf numFmtId="0" fontId="10" fillId="0" borderId="16" xfId="0" applyFont="1" applyBorder="1" applyProtection="1">
      <alignment vertical="top"/>
    </xf>
    <xf numFmtId="165" fontId="13" fillId="0" borderId="17" xfId="0" applyNumberFormat="1" applyFont="1" applyBorder="1" applyProtection="1">
      <alignment vertical="top"/>
    </xf>
    <xf numFmtId="0" fontId="10" fillId="0" borderId="18" xfId="0" applyFont="1" applyBorder="1" applyProtection="1">
      <alignment vertical="top"/>
    </xf>
    <xf numFmtId="0" fontId="10" fillId="0" borderId="19" xfId="0" applyFont="1" applyBorder="1" applyProtection="1">
      <alignment vertical="top"/>
    </xf>
    <xf numFmtId="0" fontId="13" fillId="0" borderId="11" xfId="0" applyFont="1" applyBorder="1" applyAlignment="1" applyProtection="1">
      <alignment horizontal="left" vertical="top"/>
    </xf>
    <xf numFmtId="0" fontId="10" fillId="0" borderId="11" xfId="0" applyFont="1" applyBorder="1" applyProtection="1">
      <alignment vertical="top"/>
    </xf>
    <xf numFmtId="165" fontId="13" fillId="0" borderId="14" xfId="0" applyNumberFormat="1" applyFont="1" applyBorder="1" applyProtection="1">
      <alignment vertical="top"/>
    </xf>
    <xf numFmtId="165" fontId="10" fillId="0" borderId="0" xfId="0" applyNumberFormat="1" applyFont="1" applyProtection="1">
      <alignment vertical="top"/>
      <protection locked="0"/>
    </xf>
    <xf numFmtId="165" fontId="13" fillId="3" borderId="22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" xfId="0" applyNumberFormat="1" applyFont="1" applyBorder="1" applyProtection="1">
      <alignment vertical="top"/>
      <protection locked="0"/>
    </xf>
    <xf numFmtId="165" fontId="10" fillId="0" borderId="20" xfId="0" applyNumberFormat="1" applyFont="1" applyBorder="1" applyProtection="1">
      <alignment vertical="top"/>
      <protection locked="0"/>
    </xf>
    <xf numFmtId="165" fontId="10" fillId="0" borderId="16" xfId="0" applyNumberFormat="1" applyFont="1" applyBorder="1" applyProtection="1">
      <alignment vertical="top"/>
      <protection locked="0"/>
    </xf>
    <xf numFmtId="165" fontId="10" fillId="0" borderId="11" xfId="0" applyNumberFormat="1" applyFont="1" applyBorder="1" applyProtection="1">
      <alignment vertical="top"/>
      <protection locked="0"/>
    </xf>
    <xf numFmtId="0" fontId="7" fillId="0" borderId="0" xfId="0" applyFont="1" applyBorder="1" applyAlignment="1" applyProtection="1">
      <alignment horizontal="left" vertical="center" wrapText="1"/>
    </xf>
    <xf numFmtId="165" fontId="18" fillId="0" borderId="2" xfId="0" applyNumberFormat="1" applyFont="1" applyBorder="1" applyAlignment="1" applyProtection="1">
      <alignment horizontal="right"/>
    </xf>
    <xf numFmtId="165" fontId="18" fillId="0" borderId="13" xfId="0" applyNumberFormat="1" applyFont="1" applyBorder="1" applyAlignment="1" applyProtection="1">
      <alignment horizontal="right"/>
    </xf>
    <xf numFmtId="165" fontId="18" fillId="0" borderId="11" xfId="0" applyNumberFormat="1" applyFont="1" applyBorder="1" applyAlignment="1" applyProtection="1">
      <alignment horizontal="right"/>
    </xf>
    <xf numFmtId="165" fontId="18" fillId="0" borderId="14" xfId="0" applyNumberFormat="1" applyFont="1" applyBorder="1" applyAlignment="1" applyProtection="1">
      <alignment horizontal="right"/>
    </xf>
    <xf numFmtId="0" fontId="0" fillId="0" borderId="6" xfId="0" applyBorder="1" applyAlignment="1" applyProtection="1">
      <alignment horizontal="center"/>
    </xf>
    <xf numFmtId="0" fontId="0" fillId="0" borderId="0" xfId="0">
      <alignment vertical="top"/>
      <protection locked="0"/>
    </xf>
    <xf numFmtId="0" fontId="0" fillId="0" borderId="7" xfId="0" applyBorder="1">
      <alignment vertical="top"/>
      <protection locked="0"/>
    </xf>
    <xf numFmtId="0" fontId="0" fillId="0" borderId="6" xfId="0" applyBorder="1">
      <alignment vertical="top"/>
      <protection locked="0"/>
    </xf>
    <xf numFmtId="165" fontId="23" fillId="0" borderId="2" xfId="0" applyNumberFormat="1" applyFont="1" applyBorder="1" applyAlignment="1" applyProtection="1">
      <alignment horizontal="right"/>
    </xf>
    <xf numFmtId="165" fontId="23" fillId="0" borderId="13" xfId="0" applyNumberFormat="1" applyFont="1" applyBorder="1" applyAlignment="1" applyProtection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BreakPreview" zoomScale="60" workbookViewId="0">
      <selection activeCell="K33" sqref="K33"/>
    </sheetView>
  </sheetViews>
  <sheetFormatPr defaultRowHeight="10.5"/>
  <cols>
    <col min="1" max="1" width="24.1640625" customWidth="1"/>
    <col min="2" max="2" width="64.6640625" customWidth="1"/>
    <col min="8" max="8" width="18.5" customWidth="1"/>
  </cols>
  <sheetData>
    <row r="1" spans="1:10" ht="13.5">
      <c r="A1" s="4"/>
      <c r="B1" s="5"/>
      <c r="C1" s="5"/>
      <c r="D1" s="5"/>
      <c r="E1" s="5"/>
      <c r="F1" s="5"/>
      <c r="G1" s="5"/>
      <c r="H1" s="6"/>
    </row>
    <row r="2" spans="1:10" ht="72" customHeight="1">
      <c r="A2" s="7" t="s">
        <v>120</v>
      </c>
      <c r="B2" s="8" t="s">
        <v>132</v>
      </c>
      <c r="C2" s="9"/>
      <c r="D2" s="9"/>
      <c r="E2" s="9"/>
      <c r="F2" s="9"/>
      <c r="G2" s="9"/>
      <c r="H2" s="10"/>
    </row>
    <row r="3" spans="1:10" ht="20.25">
      <c r="A3" s="11" t="s">
        <v>121</v>
      </c>
      <c r="B3" s="173" t="s">
        <v>207</v>
      </c>
      <c r="C3" s="173"/>
      <c r="D3" s="173"/>
      <c r="E3" s="173"/>
      <c r="F3" s="173"/>
      <c r="G3" s="12"/>
      <c r="H3" s="13"/>
    </row>
    <row r="4" spans="1:10" ht="13.5">
      <c r="A4" s="14"/>
      <c r="B4" s="15"/>
      <c r="C4" s="15"/>
      <c r="D4" s="15"/>
      <c r="E4" s="15"/>
      <c r="F4" s="15"/>
      <c r="G4" s="15"/>
      <c r="H4" s="16"/>
    </row>
    <row r="5" spans="1:10" ht="15">
      <c r="A5" s="7" t="s">
        <v>122</v>
      </c>
      <c r="B5" s="17" t="s">
        <v>131</v>
      </c>
      <c r="C5" s="15"/>
      <c r="D5" s="15"/>
      <c r="E5" s="15"/>
      <c r="F5" s="15"/>
      <c r="G5" s="18" t="s">
        <v>123</v>
      </c>
      <c r="H5" s="16"/>
    </row>
    <row r="6" spans="1:10" ht="13.5">
      <c r="A6" s="14"/>
      <c r="B6" s="15"/>
      <c r="C6" s="15"/>
      <c r="D6" s="15"/>
      <c r="E6" s="15"/>
      <c r="F6" s="15"/>
      <c r="G6" s="15"/>
      <c r="H6" s="16"/>
    </row>
    <row r="7" spans="1:10" ht="15">
      <c r="A7" s="7" t="s">
        <v>124</v>
      </c>
      <c r="B7" s="17"/>
      <c r="C7" s="15"/>
      <c r="D7" s="15"/>
      <c r="E7" s="15"/>
      <c r="F7" s="15"/>
      <c r="G7" s="18" t="s">
        <v>125</v>
      </c>
      <c r="H7" s="16"/>
    </row>
    <row r="8" spans="1:10" ht="15">
      <c r="A8" s="7" t="s">
        <v>126</v>
      </c>
      <c r="B8" s="17"/>
      <c r="C8" s="15"/>
      <c r="D8" s="15"/>
      <c r="E8" s="15"/>
      <c r="F8" s="15"/>
      <c r="G8" s="18" t="s">
        <v>127</v>
      </c>
      <c r="H8" s="16"/>
    </row>
    <row r="9" spans="1:10" ht="15.75" thickBot="1">
      <c r="A9" s="19"/>
      <c r="B9" s="20"/>
      <c r="C9" s="20"/>
      <c r="D9" s="21"/>
      <c r="E9" s="21"/>
      <c r="F9" s="20"/>
      <c r="G9" s="20"/>
      <c r="H9" s="22"/>
    </row>
    <row r="10" spans="1:10" ht="15.75" thickBot="1">
      <c r="A10" s="23"/>
      <c r="B10" s="23"/>
      <c r="C10" s="23"/>
      <c r="E10" s="24"/>
      <c r="F10" s="23"/>
      <c r="G10" s="23"/>
      <c r="H10" s="23"/>
      <c r="J10" s="24"/>
    </row>
    <row r="11" spans="1:10" ht="15">
      <c r="A11" s="26"/>
      <c r="B11" s="27"/>
      <c r="C11" s="27"/>
      <c r="D11" s="28"/>
      <c r="E11" s="28"/>
      <c r="F11" s="27"/>
      <c r="G11" s="27"/>
      <c r="H11" s="29"/>
    </row>
    <row r="12" spans="1:10" ht="19.5">
      <c r="A12" s="7" t="s">
        <v>133</v>
      </c>
      <c r="B12" s="25" t="s">
        <v>181</v>
      </c>
      <c r="C12" s="174">
        <f>SUM(C13:H15)</f>
        <v>0</v>
      </c>
      <c r="D12" s="174"/>
      <c r="E12" s="174"/>
      <c r="F12" s="174"/>
      <c r="G12" s="174"/>
      <c r="H12" s="175"/>
    </row>
    <row r="13" spans="1:10" ht="15.75">
      <c r="A13" s="7"/>
      <c r="B13" s="50" t="s">
        <v>209</v>
      </c>
      <c r="C13" s="182">
        <f>'95_F3a'!G13</f>
        <v>0</v>
      </c>
      <c r="D13" s="182"/>
      <c r="E13" s="182"/>
      <c r="F13" s="182"/>
      <c r="G13" s="182"/>
      <c r="H13" s="183"/>
    </row>
    <row r="14" spans="1:10" ht="15.75">
      <c r="A14" s="7"/>
      <c r="B14" s="50" t="s">
        <v>210</v>
      </c>
      <c r="C14" s="182">
        <f>'95_F3a'!G97</f>
        <v>0</v>
      </c>
      <c r="D14" s="182"/>
      <c r="E14" s="182"/>
      <c r="F14" s="182"/>
      <c r="G14" s="182"/>
      <c r="H14" s="183"/>
    </row>
    <row r="15" spans="1:10" ht="15.75">
      <c r="A15" s="7"/>
      <c r="B15" s="50" t="s">
        <v>211</v>
      </c>
      <c r="C15" s="182">
        <f>'95_F3b_Rozvojova pece'!H14</f>
        <v>0</v>
      </c>
      <c r="D15" s="182"/>
      <c r="E15" s="182"/>
      <c r="F15" s="182"/>
      <c r="G15" s="182"/>
      <c r="H15" s="183"/>
    </row>
    <row r="16" spans="1:10">
      <c r="A16" s="178"/>
      <c r="B16" s="179"/>
      <c r="C16" s="179"/>
      <c r="D16" s="179"/>
      <c r="E16" s="179"/>
      <c r="F16" s="179"/>
      <c r="G16" s="179"/>
      <c r="H16" s="180"/>
    </row>
    <row r="17" spans="1:8" ht="14.45" customHeight="1">
      <c r="A17" s="181"/>
      <c r="B17" s="179"/>
      <c r="C17" s="179"/>
      <c r="D17" s="179"/>
      <c r="E17" s="179"/>
      <c r="F17" s="179"/>
      <c r="G17" s="179"/>
      <c r="H17" s="180"/>
    </row>
    <row r="18" spans="1:8" ht="14.25" customHeight="1">
      <c r="A18" s="181"/>
      <c r="B18" s="179"/>
      <c r="C18" s="179"/>
      <c r="D18" s="179"/>
      <c r="E18" s="179"/>
      <c r="F18" s="179"/>
      <c r="G18" s="179"/>
      <c r="H18" s="180"/>
    </row>
    <row r="19" spans="1:8" ht="19.5" customHeight="1">
      <c r="A19" s="30"/>
      <c r="B19" s="25" t="s">
        <v>128</v>
      </c>
      <c r="C19" s="174">
        <f>C12</f>
        <v>0</v>
      </c>
      <c r="D19" s="174"/>
      <c r="E19" s="174"/>
      <c r="F19" s="174"/>
      <c r="G19" s="174"/>
      <c r="H19" s="175"/>
    </row>
    <row r="20" spans="1:8" ht="19.5">
      <c r="A20" s="30"/>
      <c r="B20" s="25" t="s">
        <v>129</v>
      </c>
      <c r="C20" s="174">
        <f>C19*0.21</f>
        <v>0</v>
      </c>
      <c r="D20" s="174"/>
      <c r="E20" s="174"/>
      <c r="F20" s="174"/>
      <c r="G20" s="174"/>
      <c r="H20" s="175"/>
    </row>
    <row r="21" spans="1:8" ht="20.25" thickBot="1">
      <c r="A21" s="19"/>
      <c r="B21" s="31" t="s">
        <v>130</v>
      </c>
      <c r="C21" s="176">
        <f>SUM(C19:H20)</f>
        <v>0</v>
      </c>
      <c r="D21" s="176"/>
      <c r="E21" s="176"/>
      <c r="F21" s="176"/>
      <c r="G21" s="176"/>
      <c r="H21" s="177"/>
    </row>
  </sheetData>
  <sheetProtection password="DF15" sheet="1" objects="1" scenarios="1"/>
  <mergeCells count="9">
    <mergeCell ref="B3:F3"/>
    <mergeCell ref="C20:H20"/>
    <mergeCell ref="C21:H21"/>
    <mergeCell ref="C12:H12"/>
    <mergeCell ref="A16:H18"/>
    <mergeCell ref="C19:H19"/>
    <mergeCell ref="C13:H13"/>
    <mergeCell ref="C14:H14"/>
    <mergeCell ref="C15:H15"/>
  </mergeCells>
  <pageMargins left="0.7" right="0.7" top="0.78740157499999996" bottom="0.78740157499999996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view="pageBreakPreview" zoomScale="80" zoomScaleSheetLayoutView="80" workbookViewId="0">
      <selection activeCell="F16" sqref="F16"/>
    </sheetView>
  </sheetViews>
  <sheetFormatPr defaultColWidth="9.33203125" defaultRowHeight="10.5"/>
  <cols>
    <col min="1" max="1" width="6" style="64" customWidth="1"/>
    <col min="2" max="2" width="15.5" style="64" customWidth="1"/>
    <col min="3" max="3" width="96.5" style="130" customWidth="1"/>
    <col min="4" max="4" width="5.5" style="64" customWidth="1"/>
    <col min="5" max="5" width="12.33203125" style="64" customWidth="1"/>
    <col min="6" max="6" width="17.83203125" style="65" bestFit="1" customWidth="1"/>
    <col min="7" max="7" width="17.6640625" style="64" customWidth="1"/>
    <col min="8" max="14" width="0" style="64" hidden="1" customWidth="1"/>
    <col min="15" max="16384" width="9.33203125" style="64"/>
  </cols>
  <sheetData>
    <row r="1" spans="1:14" ht="12.75" customHeight="1">
      <c r="B1" s="52"/>
      <c r="C1" s="52" t="s">
        <v>0</v>
      </c>
      <c r="D1" s="52"/>
      <c r="E1" s="52"/>
      <c r="F1" s="131"/>
      <c r="G1" s="52"/>
      <c r="H1" s="52"/>
      <c r="I1" s="52"/>
      <c r="J1" s="52"/>
      <c r="K1" s="52"/>
      <c r="L1" s="52"/>
      <c r="M1" s="52"/>
      <c r="N1" s="52"/>
    </row>
    <row r="2" spans="1:14" ht="12.75">
      <c r="A2" s="32" t="s">
        <v>197</v>
      </c>
      <c r="B2" s="33"/>
      <c r="C2" s="33"/>
      <c r="D2" s="33"/>
      <c r="E2" s="33"/>
      <c r="F2" s="132"/>
      <c r="G2" s="33"/>
      <c r="H2" s="33"/>
      <c r="I2" s="33"/>
      <c r="J2" s="33"/>
      <c r="K2" s="33"/>
      <c r="L2" s="33"/>
      <c r="M2" s="33"/>
      <c r="N2" s="52"/>
    </row>
    <row r="3" spans="1:14" ht="12.75">
      <c r="A3" s="32" t="s">
        <v>1</v>
      </c>
      <c r="B3" s="33"/>
      <c r="C3" s="33"/>
      <c r="D3" s="33"/>
      <c r="E3" s="33"/>
      <c r="F3" s="132"/>
      <c r="G3" s="33"/>
      <c r="H3" s="33"/>
      <c r="I3" s="33"/>
      <c r="J3" s="33"/>
      <c r="K3" s="33"/>
      <c r="L3" s="33"/>
      <c r="M3" s="33"/>
      <c r="N3" s="52"/>
    </row>
    <row r="4" spans="1:14" ht="12.75">
      <c r="A4" s="34"/>
      <c r="B4" s="33"/>
      <c r="C4" s="35"/>
      <c r="D4" s="33"/>
      <c r="E4" s="33"/>
      <c r="F4" s="132"/>
      <c r="G4" s="33"/>
      <c r="H4" s="33"/>
      <c r="I4" s="33"/>
      <c r="J4" s="33"/>
      <c r="K4" s="33"/>
      <c r="L4" s="33"/>
      <c r="M4" s="33"/>
      <c r="N4" s="33"/>
    </row>
    <row r="5" spans="1:14" ht="12.75">
      <c r="A5" s="36"/>
      <c r="B5" s="37"/>
      <c r="C5" s="38"/>
      <c r="D5" s="37"/>
      <c r="E5" s="40"/>
      <c r="F5" s="133"/>
      <c r="G5" s="42"/>
      <c r="H5" s="42"/>
      <c r="I5" s="41"/>
      <c r="J5" s="41"/>
      <c r="K5" s="41"/>
      <c r="L5" s="41"/>
      <c r="M5" s="41"/>
      <c r="N5" s="41"/>
    </row>
    <row r="6" spans="1:14" ht="12.75">
      <c r="A6" s="39" t="s">
        <v>2</v>
      </c>
      <c r="B6" s="37"/>
      <c r="C6" s="38"/>
      <c r="D6" s="37"/>
      <c r="E6" s="40"/>
      <c r="F6" s="133"/>
      <c r="G6" s="42"/>
      <c r="H6" s="42"/>
      <c r="I6" s="41"/>
      <c r="J6" s="41"/>
      <c r="K6" s="41"/>
      <c r="L6" s="41"/>
      <c r="M6" s="41"/>
      <c r="N6" s="41"/>
    </row>
    <row r="7" spans="1:14" ht="51">
      <c r="A7" s="39" t="s">
        <v>3</v>
      </c>
      <c r="B7" s="37"/>
      <c r="C7" s="38"/>
      <c r="D7" s="37"/>
      <c r="E7" s="40"/>
      <c r="F7" s="133"/>
      <c r="G7" s="42"/>
      <c r="H7" s="42"/>
      <c r="I7" s="41"/>
      <c r="J7" s="41"/>
      <c r="K7" s="43" t="s">
        <v>4</v>
      </c>
      <c r="L7" s="41"/>
      <c r="M7" s="41"/>
      <c r="N7" s="41"/>
    </row>
    <row r="8" spans="1:14" ht="38.25">
      <c r="A8" s="39" t="s">
        <v>5</v>
      </c>
      <c r="B8" s="37"/>
      <c r="C8" s="38"/>
      <c r="D8" s="37"/>
      <c r="E8" s="40"/>
      <c r="F8" s="133"/>
      <c r="G8" s="42"/>
      <c r="H8" s="42"/>
      <c r="I8" s="41"/>
      <c r="J8" s="41"/>
      <c r="K8" s="43" t="s">
        <v>6</v>
      </c>
      <c r="L8" s="41"/>
      <c r="M8" s="41"/>
      <c r="N8" s="41"/>
    </row>
    <row r="9" spans="1:14">
      <c r="A9" s="2"/>
      <c r="B9" s="2"/>
      <c r="C9" s="2"/>
      <c r="D9" s="2"/>
      <c r="E9" s="2"/>
      <c r="F9" s="134"/>
      <c r="G9" s="2"/>
      <c r="H9" s="2"/>
      <c r="I9" s="2"/>
      <c r="J9" s="2"/>
      <c r="K9" s="2"/>
      <c r="L9" s="2"/>
      <c r="M9" s="2"/>
      <c r="N9" s="2"/>
    </row>
    <row r="10" spans="1:14" ht="22.5">
      <c r="A10" s="1" t="s">
        <v>7</v>
      </c>
      <c r="B10" s="1" t="s">
        <v>8</v>
      </c>
      <c r="C10" s="1" t="s">
        <v>9</v>
      </c>
      <c r="D10" s="1" t="s">
        <v>10</v>
      </c>
      <c r="E10" s="1" t="s">
        <v>11</v>
      </c>
      <c r="F10" s="135" t="s">
        <v>12</v>
      </c>
      <c r="G10" s="1" t="s">
        <v>13</v>
      </c>
      <c r="H10" s="1" t="s">
        <v>14</v>
      </c>
      <c r="I10" s="1" t="s">
        <v>15</v>
      </c>
      <c r="J10" s="1" t="s">
        <v>16</v>
      </c>
      <c r="K10" s="1" t="s">
        <v>17</v>
      </c>
      <c r="L10" s="1" t="s">
        <v>18</v>
      </c>
      <c r="M10" s="1" t="s">
        <v>19</v>
      </c>
      <c r="N10" s="1" t="s">
        <v>20</v>
      </c>
    </row>
    <row r="11" spans="1:14" ht="11.25">
      <c r="A11" s="1" t="s">
        <v>21</v>
      </c>
      <c r="B11" s="1" t="s">
        <v>22</v>
      </c>
      <c r="C11" s="1" t="s">
        <v>23</v>
      </c>
      <c r="D11" s="1" t="s">
        <v>24</v>
      </c>
      <c r="E11" s="1" t="s">
        <v>25</v>
      </c>
      <c r="F11" s="135" t="s">
        <v>26</v>
      </c>
      <c r="G11" s="1" t="s">
        <v>27</v>
      </c>
      <c r="H11" s="1" t="s">
        <v>28</v>
      </c>
      <c r="I11" s="1" t="s">
        <v>29</v>
      </c>
      <c r="J11" s="1" t="s">
        <v>30</v>
      </c>
      <c r="K11" s="1" t="s">
        <v>31</v>
      </c>
      <c r="L11" s="1" t="s">
        <v>32</v>
      </c>
      <c r="M11" s="1" t="s">
        <v>33</v>
      </c>
      <c r="N11" s="1" t="s">
        <v>34</v>
      </c>
    </row>
    <row r="12" spans="1:14">
      <c r="A12" s="3"/>
      <c r="B12" s="3"/>
      <c r="C12" s="3"/>
      <c r="D12" s="3"/>
      <c r="E12" s="3"/>
      <c r="F12" s="136"/>
      <c r="G12" s="3"/>
      <c r="H12" s="3"/>
      <c r="I12" s="3"/>
      <c r="J12" s="3"/>
      <c r="K12" s="3"/>
      <c r="L12" s="3"/>
      <c r="M12" s="3"/>
      <c r="N12" s="3"/>
    </row>
    <row r="13" spans="1:14" ht="28.9" customHeight="1">
      <c r="A13" s="76"/>
      <c r="B13" s="77" t="s">
        <v>35</v>
      </c>
      <c r="C13" s="77" t="s">
        <v>36</v>
      </c>
      <c r="D13" s="77"/>
      <c r="E13" s="78"/>
      <c r="F13" s="137"/>
      <c r="G13" s="51">
        <f>SUM(G14,G39,G54,G59,G62)</f>
        <v>0</v>
      </c>
      <c r="H13" s="54">
        <v>376378.02500000002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</row>
    <row r="14" spans="1:14" ht="28.9" customHeight="1">
      <c r="A14" s="76"/>
      <c r="B14" s="79" t="s">
        <v>21</v>
      </c>
      <c r="C14" s="79" t="s">
        <v>37</v>
      </c>
      <c r="D14" s="79"/>
      <c r="E14" s="80"/>
      <c r="F14" s="138"/>
      <c r="G14" s="60">
        <f>SUM(G16:G38)</f>
        <v>0</v>
      </c>
      <c r="H14" s="54">
        <v>43328.6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</row>
    <row r="15" spans="1:14" ht="28.9" customHeight="1">
      <c r="A15" s="76"/>
      <c r="B15" s="81"/>
      <c r="C15" s="81" t="s">
        <v>70</v>
      </c>
      <c r="D15" s="81"/>
      <c r="E15" s="82"/>
      <c r="F15" s="66"/>
      <c r="G15" s="83"/>
      <c r="H15" s="54"/>
      <c r="I15" s="54"/>
      <c r="J15" s="54"/>
      <c r="K15" s="54"/>
      <c r="L15" s="54"/>
      <c r="M15" s="54"/>
      <c r="N15" s="54"/>
    </row>
    <row r="16" spans="1:14" s="88" customFormat="1" ht="12.75">
      <c r="A16" s="84">
        <v>1</v>
      </c>
      <c r="B16" s="85" t="s">
        <v>72</v>
      </c>
      <c r="C16" s="85" t="s">
        <v>151</v>
      </c>
      <c r="D16" s="85" t="s">
        <v>40</v>
      </c>
      <c r="E16" s="86">
        <v>31.6</v>
      </c>
      <c r="F16" s="68"/>
      <c r="G16" s="55">
        <f t="shared" ref="G16:G21" si="0">F16*E16</f>
        <v>0</v>
      </c>
      <c r="H16" s="87"/>
      <c r="I16" s="87"/>
      <c r="J16" s="87"/>
      <c r="K16" s="87"/>
      <c r="L16" s="87"/>
      <c r="M16" s="87"/>
      <c r="N16" s="87"/>
    </row>
    <row r="17" spans="1:14" s="88" customFormat="1" ht="38.25">
      <c r="A17" s="84">
        <v>2</v>
      </c>
      <c r="B17" s="85">
        <v>113107142</v>
      </c>
      <c r="C17" s="85" t="s">
        <v>219</v>
      </c>
      <c r="D17" s="85" t="s">
        <v>40</v>
      </c>
      <c r="E17" s="86">
        <v>271</v>
      </c>
      <c r="F17" s="68"/>
      <c r="G17" s="55">
        <f t="shared" si="0"/>
        <v>0</v>
      </c>
      <c r="H17" s="87"/>
      <c r="I17" s="87"/>
      <c r="J17" s="87"/>
      <c r="K17" s="87"/>
      <c r="L17" s="87"/>
      <c r="M17" s="87"/>
      <c r="N17" s="87"/>
    </row>
    <row r="18" spans="1:14" s="88" customFormat="1" ht="38.25">
      <c r="A18" s="84">
        <v>3</v>
      </c>
      <c r="B18" s="85" t="s">
        <v>72</v>
      </c>
      <c r="C18" s="85" t="s">
        <v>223</v>
      </c>
      <c r="D18" s="85" t="s">
        <v>40</v>
      </c>
      <c r="E18" s="86">
        <v>48</v>
      </c>
      <c r="F18" s="68"/>
      <c r="G18" s="55">
        <f t="shared" si="0"/>
        <v>0</v>
      </c>
      <c r="H18" s="87"/>
      <c r="I18" s="87"/>
      <c r="J18" s="87"/>
      <c r="K18" s="87"/>
      <c r="L18" s="87"/>
      <c r="M18" s="87"/>
      <c r="N18" s="87"/>
    </row>
    <row r="19" spans="1:14" s="88" customFormat="1" ht="38.25">
      <c r="A19" s="84">
        <v>4</v>
      </c>
      <c r="B19" s="85">
        <v>113106171</v>
      </c>
      <c r="C19" s="85" t="s">
        <v>220</v>
      </c>
      <c r="D19" s="85" t="s">
        <v>40</v>
      </c>
      <c r="E19" s="86">
        <v>3.2</v>
      </c>
      <c r="F19" s="68"/>
      <c r="G19" s="55">
        <f t="shared" si="0"/>
        <v>0</v>
      </c>
      <c r="H19" s="87"/>
      <c r="I19" s="87"/>
      <c r="J19" s="87"/>
      <c r="K19" s="87"/>
      <c r="L19" s="87"/>
      <c r="M19" s="87"/>
      <c r="N19" s="87"/>
    </row>
    <row r="20" spans="1:14" s="88" customFormat="1" ht="38.25">
      <c r="A20" s="84">
        <v>5</v>
      </c>
      <c r="B20" s="85" t="s">
        <v>221</v>
      </c>
      <c r="C20" s="85" t="s">
        <v>222</v>
      </c>
      <c r="D20" s="85" t="s">
        <v>40</v>
      </c>
      <c r="E20" s="86">
        <v>14</v>
      </c>
      <c r="F20" s="68"/>
      <c r="G20" s="55">
        <f t="shared" si="0"/>
        <v>0</v>
      </c>
      <c r="H20" s="87"/>
      <c r="I20" s="87"/>
      <c r="J20" s="87"/>
      <c r="K20" s="87"/>
      <c r="L20" s="87"/>
      <c r="M20" s="87"/>
      <c r="N20" s="87"/>
    </row>
    <row r="21" spans="1:14" s="88" customFormat="1" ht="38.25">
      <c r="A21" s="84">
        <v>6</v>
      </c>
      <c r="B21" s="85" t="s">
        <v>38</v>
      </c>
      <c r="C21" s="85" t="s">
        <v>39</v>
      </c>
      <c r="D21" s="85" t="s">
        <v>40</v>
      </c>
      <c r="E21" s="86">
        <v>271</v>
      </c>
      <c r="F21" s="68"/>
      <c r="G21" s="55">
        <f t="shared" si="0"/>
        <v>0</v>
      </c>
      <c r="H21" s="89">
        <v>0</v>
      </c>
      <c r="I21" s="89">
        <v>0</v>
      </c>
      <c r="J21" s="89">
        <v>0</v>
      </c>
      <c r="K21" s="89">
        <v>0</v>
      </c>
      <c r="L21" s="89">
        <v>0</v>
      </c>
      <c r="M21" s="89">
        <v>0</v>
      </c>
      <c r="N21" s="89">
        <v>0</v>
      </c>
    </row>
    <row r="22" spans="1:14" s="88" customFormat="1" ht="25.5">
      <c r="A22" s="84">
        <v>7</v>
      </c>
      <c r="B22" s="85" t="s">
        <v>72</v>
      </c>
      <c r="C22" s="85" t="s">
        <v>206</v>
      </c>
      <c r="D22" s="85" t="s">
        <v>40</v>
      </c>
      <c r="E22" s="86">
        <v>271</v>
      </c>
      <c r="F22" s="68"/>
      <c r="G22" s="55">
        <f>E22*F22</f>
        <v>0</v>
      </c>
      <c r="H22" s="89"/>
      <c r="I22" s="89"/>
      <c r="J22" s="89"/>
      <c r="K22" s="89"/>
      <c r="L22" s="89"/>
      <c r="M22" s="89"/>
      <c r="N22" s="89"/>
    </row>
    <row r="23" spans="1:14" s="88" customFormat="1" ht="25.5">
      <c r="A23" s="84">
        <v>8</v>
      </c>
      <c r="B23" s="85" t="s">
        <v>50</v>
      </c>
      <c r="C23" s="85" t="s">
        <v>51</v>
      </c>
      <c r="D23" s="85" t="s">
        <v>52</v>
      </c>
      <c r="E23" s="86">
        <f>E21*0.06*1.5</f>
        <v>24.389999999999997</v>
      </c>
      <c r="F23" s="68"/>
      <c r="G23" s="55">
        <f t="shared" ref="G23:G29" si="1">F23*E23</f>
        <v>0</v>
      </c>
      <c r="H23" s="89">
        <v>2469.6</v>
      </c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9">
        <v>0</v>
      </c>
    </row>
    <row r="24" spans="1:14" s="91" customFormat="1" ht="12.75">
      <c r="A24" s="84">
        <v>9</v>
      </c>
      <c r="B24" s="85">
        <v>113107163</v>
      </c>
      <c r="C24" s="85" t="s">
        <v>160</v>
      </c>
      <c r="D24" s="85" t="s">
        <v>40</v>
      </c>
      <c r="E24" s="86">
        <v>360</v>
      </c>
      <c r="F24" s="68"/>
      <c r="G24" s="55">
        <f t="shared" si="1"/>
        <v>0</v>
      </c>
      <c r="H24" s="90"/>
      <c r="I24" s="90"/>
      <c r="J24" s="90"/>
      <c r="K24" s="90"/>
      <c r="L24" s="90"/>
      <c r="M24" s="90"/>
      <c r="N24" s="90"/>
    </row>
    <row r="25" spans="1:14" s="88" customFormat="1" ht="25.5">
      <c r="A25" s="84">
        <v>10</v>
      </c>
      <c r="B25" s="85">
        <v>131201102</v>
      </c>
      <c r="C25" s="85" t="s">
        <v>71</v>
      </c>
      <c r="D25" s="85" t="s">
        <v>41</v>
      </c>
      <c r="E25" s="92">
        <v>134.4</v>
      </c>
      <c r="F25" s="68"/>
      <c r="G25" s="55">
        <f t="shared" si="1"/>
        <v>0</v>
      </c>
      <c r="H25" s="90"/>
      <c r="I25" s="90"/>
      <c r="J25" s="90"/>
      <c r="K25" s="90"/>
      <c r="L25" s="90"/>
      <c r="M25" s="90"/>
      <c r="N25" s="90"/>
    </row>
    <row r="26" spans="1:14" s="88" customFormat="1" ht="25.5">
      <c r="A26" s="84">
        <v>11</v>
      </c>
      <c r="B26" s="85" t="s">
        <v>42</v>
      </c>
      <c r="C26" s="85" t="s">
        <v>43</v>
      </c>
      <c r="D26" s="85" t="s">
        <v>41</v>
      </c>
      <c r="E26" s="92">
        <v>134.4</v>
      </c>
      <c r="F26" s="68"/>
      <c r="G26" s="55">
        <f t="shared" si="1"/>
        <v>0</v>
      </c>
      <c r="H26" s="90"/>
      <c r="I26" s="90"/>
      <c r="J26" s="90"/>
      <c r="K26" s="90"/>
      <c r="L26" s="90"/>
      <c r="M26" s="90"/>
      <c r="N26" s="90"/>
    </row>
    <row r="27" spans="1:14" s="88" customFormat="1" ht="38.25">
      <c r="A27" s="84">
        <v>12</v>
      </c>
      <c r="B27" s="85" t="s">
        <v>44</v>
      </c>
      <c r="C27" s="85" t="s">
        <v>45</v>
      </c>
      <c r="D27" s="85" t="s">
        <v>41</v>
      </c>
      <c r="E27" s="92">
        <f>E26</f>
        <v>134.4</v>
      </c>
      <c r="F27" s="68"/>
      <c r="G27" s="55">
        <f t="shared" si="1"/>
        <v>0</v>
      </c>
      <c r="H27" s="90"/>
      <c r="I27" s="90"/>
      <c r="J27" s="90"/>
      <c r="K27" s="90"/>
      <c r="L27" s="90"/>
      <c r="M27" s="90"/>
      <c r="N27" s="90"/>
    </row>
    <row r="28" spans="1:14" s="88" customFormat="1" ht="25.5">
      <c r="A28" s="84">
        <v>13</v>
      </c>
      <c r="B28" s="85" t="s">
        <v>46</v>
      </c>
      <c r="C28" s="85" t="s">
        <v>47</v>
      </c>
      <c r="D28" s="85" t="s">
        <v>41</v>
      </c>
      <c r="E28" s="92">
        <f>E25</f>
        <v>134.4</v>
      </c>
      <c r="F28" s="68"/>
      <c r="G28" s="55">
        <f t="shared" si="1"/>
        <v>0</v>
      </c>
      <c r="H28" s="90"/>
      <c r="I28" s="90"/>
      <c r="J28" s="90"/>
      <c r="K28" s="90"/>
      <c r="L28" s="90"/>
      <c r="M28" s="90"/>
      <c r="N28" s="90"/>
    </row>
    <row r="29" spans="1:14" s="88" customFormat="1" ht="12.75">
      <c r="A29" s="84">
        <v>14</v>
      </c>
      <c r="B29" s="85" t="s">
        <v>48</v>
      </c>
      <c r="C29" s="85" t="s">
        <v>49</v>
      </c>
      <c r="D29" s="85" t="s">
        <v>41</v>
      </c>
      <c r="E29" s="92">
        <f>E27</f>
        <v>134.4</v>
      </c>
      <c r="F29" s="68"/>
      <c r="G29" s="55">
        <f t="shared" si="1"/>
        <v>0</v>
      </c>
      <c r="H29" s="90"/>
      <c r="I29" s="90"/>
      <c r="J29" s="90"/>
      <c r="K29" s="90"/>
      <c r="L29" s="90"/>
      <c r="M29" s="90"/>
      <c r="N29" s="90"/>
    </row>
    <row r="30" spans="1:14" s="88" customFormat="1" ht="12.75">
      <c r="A30" s="84">
        <v>15</v>
      </c>
      <c r="B30" s="93"/>
      <c r="C30" s="81" t="s">
        <v>179</v>
      </c>
      <c r="D30" s="93"/>
      <c r="E30" s="94"/>
      <c r="F30" s="69"/>
      <c r="G30" s="56"/>
      <c r="H30" s="90"/>
      <c r="I30" s="90"/>
      <c r="J30" s="90"/>
      <c r="K30" s="90"/>
      <c r="L30" s="90"/>
      <c r="M30" s="90"/>
      <c r="N30" s="90"/>
    </row>
    <row r="31" spans="1:14" s="88" customFormat="1" ht="25.5">
      <c r="A31" s="84">
        <v>16</v>
      </c>
      <c r="B31" s="85">
        <v>112151352</v>
      </c>
      <c r="C31" s="85" t="s">
        <v>213</v>
      </c>
      <c r="D31" s="85" t="s">
        <v>74</v>
      </c>
      <c r="E31" s="92">
        <v>1</v>
      </c>
      <c r="F31" s="68"/>
      <c r="G31" s="55">
        <f t="shared" ref="G31" si="2">F31*E31</f>
        <v>0</v>
      </c>
      <c r="H31" s="90"/>
      <c r="I31" s="90"/>
      <c r="J31" s="90"/>
      <c r="K31" s="90"/>
      <c r="L31" s="90"/>
      <c r="M31" s="90"/>
      <c r="N31" s="90"/>
    </row>
    <row r="32" spans="1:14" s="88" customFormat="1" ht="25.5">
      <c r="A32" s="84">
        <v>17</v>
      </c>
      <c r="B32" s="85">
        <v>112151355</v>
      </c>
      <c r="C32" s="85" t="s">
        <v>214</v>
      </c>
      <c r="D32" s="85" t="s">
        <v>74</v>
      </c>
      <c r="E32" s="92">
        <v>1</v>
      </c>
      <c r="F32" s="68"/>
      <c r="G32" s="55">
        <f t="shared" ref="G32:G34" si="3">F32*E32</f>
        <v>0</v>
      </c>
      <c r="H32" s="90"/>
      <c r="I32" s="90"/>
      <c r="J32" s="90"/>
      <c r="K32" s="90"/>
      <c r="L32" s="90"/>
      <c r="M32" s="90"/>
      <c r="N32" s="90"/>
    </row>
    <row r="33" spans="1:15" s="88" customFormat="1" ht="25.5">
      <c r="A33" s="84">
        <v>18</v>
      </c>
      <c r="B33" s="95" t="s">
        <v>75</v>
      </c>
      <c r="C33" s="95" t="s">
        <v>76</v>
      </c>
      <c r="D33" s="95" t="s">
        <v>74</v>
      </c>
      <c r="E33" s="96">
        <v>1</v>
      </c>
      <c r="F33" s="70"/>
      <c r="G33" s="57">
        <f t="shared" si="3"/>
        <v>0</v>
      </c>
      <c r="H33" s="90"/>
      <c r="I33" s="90"/>
      <c r="J33" s="90"/>
      <c r="K33" s="90"/>
      <c r="L33" s="90"/>
      <c r="M33" s="90"/>
      <c r="N33" s="90"/>
    </row>
    <row r="34" spans="1:15" s="88" customFormat="1" ht="25.5">
      <c r="A34" s="84">
        <v>19</v>
      </c>
      <c r="B34" s="95">
        <v>162301403</v>
      </c>
      <c r="C34" s="95" t="s">
        <v>180</v>
      </c>
      <c r="D34" s="95" t="s">
        <v>74</v>
      </c>
      <c r="E34" s="96">
        <v>2</v>
      </c>
      <c r="F34" s="139"/>
      <c r="G34" s="57">
        <f t="shared" si="3"/>
        <v>0</v>
      </c>
      <c r="H34" s="90"/>
      <c r="I34" s="90"/>
      <c r="J34" s="90"/>
      <c r="K34" s="90"/>
      <c r="L34" s="90"/>
      <c r="M34" s="90"/>
      <c r="N34" s="90"/>
    </row>
    <row r="35" spans="1:15" s="88" customFormat="1" ht="12.75">
      <c r="A35" s="84">
        <v>20</v>
      </c>
      <c r="B35" s="97">
        <v>112251221</v>
      </c>
      <c r="C35" s="97" t="s">
        <v>134</v>
      </c>
      <c r="D35" s="97" t="s">
        <v>40</v>
      </c>
      <c r="E35" s="98">
        <v>3</v>
      </c>
      <c r="F35" s="71"/>
      <c r="G35" s="58">
        <f t="shared" ref="G35" si="4">F35*E35</f>
        <v>0</v>
      </c>
      <c r="H35" s="90"/>
      <c r="I35" s="90"/>
      <c r="J35" s="90"/>
      <c r="K35" s="90"/>
      <c r="L35" s="90"/>
      <c r="M35" s="90"/>
      <c r="N35" s="90"/>
    </row>
    <row r="36" spans="1:15" s="88" customFormat="1" ht="12.75">
      <c r="A36" s="84">
        <v>21</v>
      </c>
      <c r="B36" s="99" t="s">
        <v>80</v>
      </c>
      <c r="C36" s="99" t="s">
        <v>81</v>
      </c>
      <c r="D36" s="99" t="s">
        <v>41</v>
      </c>
      <c r="E36" s="100">
        <f>E35*0.5</f>
        <v>1.5</v>
      </c>
      <c r="F36" s="140"/>
      <c r="G36" s="58">
        <f>F36*E36</f>
        <v>0</v>
      </c>
      <c r="H36" s="90"/>
      <c r="I36" s="90"/>
      <c r="J36" s="90"/>
      <c r="K36" s="90"/>
      <c r="L36" s="90"/>
      <c r="M36" s="90"/>
      <c r="N36" s="90"/>
    </row>
    <row r="37" spans="1:15" s="88" customFormat="1" ht="25.5">
      <c r="A37" s="84">
        <v>22</v>
      </c>
      <c r="B37" s="101">
        <v>174111121</v>
      </c>
      <c r="C37" s="101" t="s">
        <v>149</v>
      </c>
      <c r="D37" s="101" t="s">
        <v>40</v>
      </c>
      <c r="E37" s="102">
        <f>E35</f>
        <v>3</v>
      </c>
      <c r="F37" s="72"/>
      <c r="G37" s="59">
        <f>F37*E37</f>
        <v>0</v>
      </c>
      <c r="H37" s="90"/>
      <c r="I37" s="90"/>
      <c r="J37" s="90"/>
      <c r="K37" s="90"/>
      <c r="L37" s="90"/>
      <c r="M37" s="90"/>
      <c r="N37" s="90"/>
    </row>
    <row r="38" spans="1:15" s="88" customFormat="1" ht="12.75">
      <c r="A38" s="84">
        <v>23</v>
      </c>
      <c r="B38" s="95" t="s">
        <v>72</v>
      </c>
      <c r="C38" s="95" t="s">
        <v>77</v>
      </c>
      <c r="D38" s="95" t="s">
        <v>52</v>
      </c>
      <c r="E38" s="96">
        <v>3</v>
      </c>
      <c r="F38" s="70"/>
      <c r="G38" s="57">
        <f>F38*E38</f>
        <v>0</v>
      </c>
      <c r="H38" s="90"/>
      <c r="I38" s="90"/>
      <c r="J38" s="90"/>
      <c r="K38" s="90"/>
      <c r="L38" s="90"/>
      <c r="M38" s="90"/>
      <c r="N38" s="90"/>
    </row>
    <row r="39" spans="1:15" s="88" customFormat="1" ht="12.75">
      <c r="A39" s="84">
        <v>24</v>
      </c>
      <c r="B39" s="79" t="s">
        <v>25</v>
      </c>
      <c r="C39" s="79" t="s">
        <v>53</v>
      </c>
      <c r="D39" s="79"/>
      <c r="E39" s="80"/>
      <c r="F39" s="67"/>
      <c r="G39" s="60">
        <f>SUM(G41:G53)</f>
        <v>0</v>
      </c>
      <c r="H39" s="87">
        <v>282861.07500000001</v>
      </c>
      <c r="I39" s="87">
        <v>0</v>
      </c>
      <c r="J39" s="87">
        <v>0</v>
      </c>
      <c r="K39" s="87">
        <v>0</v>
      </c>
      <c r="L39" s="87">
        <v>0</v>
      </c>
      <c r="M39" s="87">
        <v>0</v>
      </c>
      <c r="N39" s="87">
        <v>0</v>
      </c>
    </row>
    <row r="40" spans="1:15" s="88" customFormat="1" ht="12.75">
      <c r="A40" s="84">
        <v>25</v>
      </c>
      <c r="B40" s="103" t="s">
        <v>202</v>
      </c>
      <c r="C40" s="103" t="s">
        <v>216</v>
      </c>
      <c r="D40" s="103"/>
      <c r="E40" s="104"/>
      <c r="F40" s="73"/>
      <c r="G40" s="61"/>
      <c r="H40" s="87"/>
      <c r="I40" s="87"/>
      <c r="J40" s="87"/>
      <c r="K40" s="87"/>
      <c r="L40" s="87"/>
      <c r="M40" s="87"/>
      <c r="N40" s="87"/>
    </row>
    <row r="41" spans="1:15" s="88" customFormat="1" ht="12.75">
      <c r="A41" s="84">
        <v>26</v>
      </c>
      <c r="B41" s="85">
        <v>564801112</v>
      </c>
      <c r="C41" s="85" t="s">
        <v>56</v>
      </c>
      <c r="D41" s="85" t="s">
        <v>40</v>
      </c>
      <c r="E41" s="86">
        <v>330</v>
      </c>
      <c r="F41" s="68"/>
      <c r="G41" s="55">
        <f>F41*E41</f>
        <v>0</v>
      </c>
      <c r="H41" s="87"/>
      <c r="I41" s="87"/>
      <c r="J41" s="87"/>
      <c r="K41" s="87"/>
      <c r="L41" s="87"/>
      <c r="M41" s="87"/>
      <c r="N41" s="87"/>
    </row>
    <row r="42" spans="1:15" s="88" customFormat="1" ht="12.75">
      <c r="A42" s="84">
        <v>27</v>
      </c>
      <c r="B42" s="105" t="s">
        <v>54</v>
      </c>
      <c r="C42" s="105" t="s">
        <v>55</v>
      </c>
      <c r="D42" s="105" t="s">
        <v>52</v>
      </c>
      <c r="E42" s="106">
        <f>E41*0.04*2</f>
        <v>26.400000000000002</v>
      </c>
      <c r="F42" s="141"/>
      <c r="G42" s="55">
        <f t="shared" ref="G42:G49" si="5">F42*E42</f>
        <v>0</v>
      </c>
      <c r="H42" s="87"/>
      <c r="I42" s="87"/>
      <c r="J42" s="87"/>
      <c r="K42" s="87"/>
      <c r="L42" s="87"/>
      <c r="M42" s="87"/>
      <c r="N42" s="87"/>
    </row>
    <row r="43" spans="1:15" s="88" customFormat="1" ht="12.75">
      <c r="A43" s="84">
        <v>28</v>
      </c>
      <c r="B43" s="85">
        <v>564851111</v>
      </c>
      <c r="C43" s="85" t="s">
        <v>150</v>
      </c>
      <c r="D43" s="85" t="s">
        <v>40</v>
      </c>
      <c r="E43" s="86">
        <f>E41</f>
        <v>330</v>
      </c>
      <c r="F43" s="68"/>
      <c r="G43" s="55">
        <f t="shared" si="5"/>
        <v>0</v>
      </c>
      <c r="H43" s="87"/>
      <c r="I43" s="87"/>
      <c r="J43" s="87"/>
      <c r="K43" s="87"/>
      <c r="L43" s="87"/>
      <c r="M43" s="87"/>
      <c r="N43" s="87"/>
    </row>
    <row r="44" spans="1:15" s="88" customFormat="1" ht="12.75">
      <c r="A44" s="84">
        <v>29</v>
      </c>
      <c r="B44" s="105" t="s">
        <v>57</v>
      </c>
      <c r="C44" s="105" t="s">
        <v>194</v>
      </c>
      <c r="D44" s="105" t="s">
        <v>52</v>
      </c>
      <c r="E44" s="106">
        <f>E43*0.15*2</f>
        <v>99</v>
      </c>
      <c r="F44" s="141"/>
      <c r="G44" s="55">
        <f t="shared" si="5"/>
        <v>0</v>
      </c>
      <c r="H44" s="87"/>
      <c r="I44" s="87"/>
      <c r="J44" s="87"/>
      <c r="K44" s="87"/>
      <c r="L44" s="87"/>
      <c r="M44" s="87"/>
      <c r="N44" s="87"/>
    </row>
    <row r="45" spans="1:15" s="88" customFormat="1" ht="12.75">
      <c r="A45" s="84">
        <v>30</v>
      </c>
      <c r="B45" s="85">
        <v>564851111</v>
      </c>
      <c r="C45" s="85" t="s">
        <v>150</v>
      </c>
      <c r="D45" s="85" t="s">
        <v>40</v>
      </c>
      <c r="E45" s="86">
        <f>E43</f>
        <v>330</v>
      </c>
      <c r="F45" s="68"/>
      <c r="G45" s="55">
        <f>F45*E45</f>
        <v>0</v>
      </c>
      <c r="H45" s="87"/>
      <c r="I45" s="87"/>
      <c r="J45" s="87"/>
      <c r="K45" s="87"/>
      <c r="L45" s="87"/>
      <c r="M45" s="87"/>
      <c r="N45" s="87"/>
    </row>
    <row r="46" spans="1:15" s="88" customFormat="1" ht="12.75">
      <c r="A46" s="84">
        <v>31</v>
      </c>
      <c r="B46" s="105" t="s">
        <v>58</v>
      </c>
      <c r="C46" s="105" t="s">
        <v>193</v>
      </c>
      <c r="D46" s="105" t="s">
        <v>52</v>
      </c>
      <c r="E46" s="106">
        <f>E45*0.15*2</f>
        <v>99</v>
      </c>
      <c r="F46" s="141"/>
      <c r="G46" s="55">
        <f t="shared" si="5"/>
        <v>0</v>
      </c>
      <c r="H46" s="87"/>
      <c r="I46" s="87"/>
      <c r="J46" s="87"/>
      <c r="K46" s="87"/>
      <c r="L46" s="87"/>
      <c r="M46" s="87"/>
      <c r="N46" s="87"/>
    </row>
    <row r="47" spans="1:15" s="88" customFormat="1" ht="38.25">
      <c r="A47" s="84">
        <v>32</v>
      </c>
      <c r="B47" s="85">
        <v>591111111</v>
      </c>
      <c r="C47" s="85" t="s">
        <v>208</v>
      </c>
      <c r="D47" s="85" t="s">
        <v>40</v>
      </c>
      <c r="E47" s="86">
        <f>E41</f>
        <v>330</v>
      </c>
      <c r="F47" s="68"/>
      <c r="G47" s="55">
        <f t="shared" si="5"/>
        <v>0</v>
      </c>
      <c r="H47" s="87"/>
      <c r="I47" s="87"/>
      <c r="J47" s="87"/>
      <c r="K47" s="87"/>
      <c r="L47" s="87"/>
      <c r="M47" s="87"/>
      <c r="N47" s="87"/>
      <c r="O47" s="107"/>
    </row>
    <row r="48" spans="1:15" s="88" customFormat="1" ht="12.75">
      <c r="A48" s="84">
        <v>33</v>
      </c>
      <c r="B48" s="108" t="s">
        <v>196</v>
      </c>
      <c r="C48" s="108" t="s">
        <v>195</v>
      </c>
      <c r="D48" s="108" t="s">
        <v>40</v>
      </c>
      <c r="E48" s="109">
        <v>0</v>
      </c>
      <c r="F48" s="142"/>
      <c r="G48" s="62">
        <f t="shared" si="5"/>
        <v>0</v>
      </c>
      <c r="H48" s="87"/>
      <c r="I48" s="87"/>
      <c r="J48" s="87"/>
      <c r="K48" s="87"/>
      <c r="L48" s="87"/>
      <c r="M48" s="87"/>
      <c r="N48" s="87"/>
    </row>
    <row r="49" spans="1:14" s="88" customFormat="1" ht="12.75">
      <c r="A49" s="84">
        <v>34</v>
      </c>
      <c r="B49" s="110" t="s">
        <v>217</v>
      </c>
      <c r="C49" s="110" t="s">
        <v>224</v>
      </c>
      <c r="D49" s="110" t="s">
        <v>40</v>
      </c>
      <c r="E49" s="111">
        <f>330*1.03</f>
        <v>339.90000000000003</v>
      </c>
      <c r="F49" s="143"/>
      <c r="G49" s="62">
        <f t="shared" si="5"/>
        <v>0</v>
      </c>
      <c r="H49" s="87"/>
      <c r="I49" s="87"/>
      <c r="J49" s="87"/>
      <c r="K49" s="87"/>
      <c r="L49" s="87"/>
      <c r="M49" s="87"/>
      <c r="N49" s="87"/>
    </row>
    <row r="50" spans="1:14" s="88" customFormat="1" ht="12.75">
      <c r="A50" s="84">
        <v>35</v>
      </c>
      <c r="B50" s="103" t="s">
        <v>203</v>
      </c>
      <c r="C50" s="112" t="s">
        <v>157</v>
      </c>
      <c r="D50" s="113"/>
      <c r="E50" s="114"/>
      <c r="F50" s="144"/>
      <c r="G50" s="115"/>
      <c r="H50" s="116"/>
      <c r="I50" s="116"/>
      <c r="J50" s="116"/>
      <c r="K50" s="116"/>
      <c r="L50" s="116"/>
      <c r="M50" s="116"/>
      <c r="N50" s="116"/>
    </row>
    <row r="51" spans="1:14" s="88" customFormat="1" ht="38.25">
      <c r="A51" s="84">
        <v>36</v>
      </c>
      <c r="B51" s="85" t="s">
        <v>145</v>
      </c>
      <c r="C51" s="85" t="s">
        <v>158</v>
      </c>
      <c r="D51" s="85" t="s">
        <v>146</v>
      </c>
      <c r="E51" s="86">
        <f>E52</f>
        <v>35.329000000000001</v>
      </c>
      <c r="F51" s="68"/>
      <c r="G51" s="55">
        <f>F51*E51</f>
        <v>0</v>
      </c>
      <c r="H51" s="116"/>
      <c r="I51" s="116"/>
      <c r="J51" s="116"/>
      <c r="K51" s="116"/>
      <c r="L51" s="116"/>
      <c r="M51" s="116"/>
      <c r="N51" s="116"/>
    </row>
    <row r="52" spans="1:14" s="88" customFormat="1" ht="12.75">
      <c r="A52" s="84">
        <v>37</v>
      </c>
      <c r="B52" s="110" t="s">
        <v>73</v>
      </c>
      <c r="C52" s="110" t="s">
        <v>218</v>
      </c>
      <c r="D52" s="110" t="s">
        <v>146</v>
      </c>
      <c r="E52" s="111">
        <f>34.3*1.03</f>
        <v>35.329000000000001</v>
      </c>
      <c r="F52" s="143"/>
      <c r="G52" s="63">
        <f>F52*E52</f>
        <v>0</v>
      </c>
      <c r="H52" s="116"/>
      <c r="I52" s="116"/>
      <c r="J52" s="116"/>
      <c r="K52" s="116"/>
      <c r="L52" s="116"/>
      <c r="M52" s="116"/>
      <c r="N52" s="116"/>
    </row>
    <row r="53" spans="1:14" s="88" customFormat="1" ht="12.75">
      <c r="A53" s="84">
        <v>38</v>
      </c>
      <c r="B53" s="85" t="s">
        <v>147</v>
      </c>
      <c r="C53" s="85" t="s">
        <v>148</v>
      </c>
      <c r="D53" s="85" t="s">
        <v>41</v>
      </c>
      <c r="E53" s="86">
        <v>4.88</v>
      </c>
      <c r="F53" s="68"/>
      <c r="G53" s="55">
        <f>F53*E53</f>
        <v>0</v>
      </c>
      <c r="H53" s="116"/>
      <c r="I53" s="116"/>
      <c r="J53" s="116"/>
      <c r="K53" s="116"/>
      <c r="L53" s="116"/>
      <c r="M53" s="116"/>
      <c r="N53" s="116"/>
    </row>
    <row r="54" spans="1:14" s="88" customFormat="1" ht="12.75">
      <c r="A54" s="84">
        <v>39</v>
      </c>
      <c r="B54" s="79" t="s">
        <v>59</v>
      </c>
      <c r="C54" s="79" t="s">
        <v>60</v>
      </c>
      <c r="D54" s="79"/>
      <c r="E54" s="80"/>
      <c r="F54" s="67"/>
      <c r="G54" s="60">
        <f>SUM(G55:G58)</f>
        <v>0</v>
      </c>
      <c r="H54" s="87">
        <v>50188.35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</row>
    <row r="55" spans="1:14" s="88" customFormat="1" ht="25.5">
      <c r="A55" s="84">
        <v>40</v>
      </c>
      <c r="B55" s="85" t="s">
        <v>61</v>
      </c>
      <c r="C55" s="85" t="s">
        <v>62</v>
      </c>
      <c r="D55" s="85" t="s">
        <v>52</v>
      </c>
      <c r="E55" s="86">
        <f>E57+E58</f>
        <v>282</v>
      </c>
      <c r="F55" s="68"/>
      <c r="G55" s="55">
        <f>F55*E55</f>
        <v>0</v>
      </c>
      <c r="H55" s="89">
        <v>0</v>
      </c>
      <c r="I55" s="89">
        <v>0</v>
      </c>
      <c r="J55" s="89">
        <v>0</v>
      </c>
      <c r="K55" s="89">
        <v>0</v>
      </c>
      <c r="L55" s="89">
        <v>0</v>
      </c>
      <c r="M55" s="89">
        <v>0</v>
      </c>
      <c r="N55" s="89">
        <v>0</v>
      </c>
    </row>
    <row r="56" spans="1:14" s="88" customFormat="1" ht="25.5">
      <c r="A56" s="84">
        <v>41</v>
      </c>
      <c r="B56" s="85" t="s">
        <v>63</v>
      </c>
      <c r="C56" s="85" t="s">
        <v>64</v>
      </c>
      <c r="D56" s="85" t="s">
        <v>52</v>
      </c>
      <c r="E56" s="86">
        <f>E55</f>
        <v>282</v>
      </c>
      <c r="F56" s="68"/>
      <c r="G56" s="55">
        <f>F56*E56</f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89">
        <v>0</v>
      </c>
      <c r="N56" s="89">
        <v>0</v>
      </c>
    </row>
    <row r="57" spans="1:14" s="88" customFormat="1" ht="25.5">
      <c r="A57" s="84">
        <v>42</v>
      </c>
      <c r="B57" s="117" t="s">
        <v>65</v>
      </c>
      <c r="C57" s="117" t="s">
        <v>51</v>
      </c>
      <c r="D57" s="117" t="s">
        <v>52</v>
      </c>
      <c r="E57" s="118">
        <v>66</v>
      </c>
      <c r="F57" s="74"/>
      <c r="G57" s="62">
        <f>F57*E57</f>
        <v>0</v>
      </c>
      <c r="H57" s="89">
        <v>26514.6</v>
      </c>
      <c r="I57" s="89">
        <v>0</v>
      </c>
      <c r="J57" s="89">
        <v>0</v>
      </c>
      <c r="K57" s="89">
        <v>0</v>
      </c>
      <c r="L57" s="89">
        <v>0</v>
      </c>
      <c r="M57" s="89">
        <v>0</v>
      </c>
      <c r="N57" s="89">
        <v>0</v>
      </c>
    </row>
    <row r="58" spans="1:14" s="88" customFormat="1" ht="30" customHeight="1">
      <c r="A58" s="84">
        <v>43</v>
      </c>
      <c r="B58" s="119">
        <v>997221845</v>
      </c>
      <c r="C58" s="119" t="s">
        <v>159</v>
      </c>
      <c r="D58" s="119" t="s">
        <v>52</v>
      </c>
      <c r="E58" s="120">
        <v>216</v>
      </c>
      <c r="F58" s="75"/>
      <c r="G58" s="63">
        <f>F58*E58</f>
        <v>0</v>
      </c>
      <c r="H58" s="90"/>
      <c r="I58" s="90"/>
      <c r="J58" s="90"/>
      <c r="K58" s="90"/>
      <c r="L58" s="90"/>
      <c r="M58" s="90"/>
      <c r="N58" s="90"/>
    </row>
    <row r="59" spans="1:14" s="88" customFormat="1" ht="12.75">
      <c r="A59" s="84">
        <v>44</v>
      </c>
      <c r="B59" s="79" t="s">
        <v>66</v>
      </c>
      <c r="C59" s="79" t="s">
        <v>67</v>
      </c>
      <c r="D59" s="79"/>
      <c r="E59" s="80"/>
      <c r="F59" s="67"/>
      <c r="G59" s="60">
        <f>SUM(G60:G61)</f>
        <v>0</v>
      </c>
      <c r="H59" s="87">
        <v>0</v>
      </c>
      <c r="I59" s="87">
        <v>0</v>
      </c>
      <c r="J59" s="87">
        <v>0</v>
      </c>
      <c r="K59" s="87">
        <v>0</v>
      </c>
      <c r="L59" s="87">
        <v>0</v>
      </c>
      <c r="M59" s="87">
        <v>0</v>
      </c>
      <c r="N59" s="87">
        <v>0</v>
      </c>
    </row>
    <row r="60" spans="1:14" s="88" customFormat="1" ht="25.5">
      <c r="A60" s="84">
        <v>45</v>
      </c>
      <c r="B60" s="85" t="s">
        <v>68</v>
      </c>
      <c r="C60" s="85" t="s">
        <v>69</v>
      </c>
      <c r="D60" s="85" t="s">
        <v>52</v>
      </c>
      <c r="E60" s="86">
        <v>125.4</v>
      </c>
      <c r="F60" s="68"/>
      <c r="G60" s="55">
        <f>F60*E60</f>
        <v>0</v>
      </c>
      <c r="H60" s="89">
        <v>0</v>
      </c>
      <c r="I60" s="89">
        <v>0</v>
      </c>
      <c r="J60" s="89">
        <v>0</v>
      </c>
      <c r="K60" s="89">
        <v>0</v>
      </c>
      <c r="L60" s="89">
        <v>0</v>
      </c>
      <c r="M60" s="89">
        <v>0</v>
      </c>
      <c r="N60" s="89">
        <v>0</v>
      </c>
    </row>
    <row r="61" spans="1:14" s="88" customFormat="1" ht="12.75">
      <c r="A61" s="84">
        <v>46</v>
      </c>
      <c r="B61" s="85" t="s">
        <v>72</v>
      </c>
      <c r="C61" s="85" t="s">
        <v>212</v>
      </c>
      <c r="D61" s="85" t="s">
        <v>177</v>
      </c>
      <c r="E61" s="92">
        <v>1</v>
      </c>
      <c r="F61" s="68"/>
      <c r="G61" s="55">
        <f>F61*E61</f>
        <v>0</v>
      </c>
      <c r="H61" s="90"/>
      <c r="I61" s="90"/>
      <c r="J61" s="90"/>
      <c r="K61" s="90"/>
      <c r="L61" s="90"/>
      <c r="M61" s="90"/>
      <c r="N61" s="90"/>
    </row>
    <row r="62" spans="1:14" s="88" customFormat="1" ht="12.75">
      <c r="A62" s="84">
        <v>47</v>
      </c>
      <c r="B62" s="121"/>
      <c r="C62" s="79" t="s">
        <v>176</v>
      </c>
      <c r="D62" s="79"/>
      <c r="E62" s="80"/>
      <c r="F62" s="67"/>
      <c r="G62" s="60">
        <f>SUM(G63:G96)</f>
        <v>0</v>
      </c>
      <c r="H62" s="122">
        <v>376378.02500000002</v>
      </c>
      <c r="I62" s="122">
        <v>0</v>
      </c>
      <c r="J62" s="122">
        <v>0</v>
      </c>
      <c r="K62" s="122">
        <v>0</v>
      </c>
      <c r="L62" s="122">
        <v>0</v>
      </c>
      <c r="M62" s="122">
        <v>0</v>
      </c>
      <c r="N62" s="122">
        <v>0</v>
      </c>
    </row>
    <row r="63" spans="1:14" s="88" customFormat="1" ht="25.5">
      <c r="A63" s="84">
        <v>48</v>
      </c>
      <c r="B63" s="85">
        <v>183402131</v>
      </c>
      <c r="C63" s="85" t="s">
        <v>93</v>
      </c>
      <c r="D63" s="85" t="s">
        <v>40</v>
      </c>
      <c r="E63" s="86">
        <v>85</v>
      </c>
      <c r="F63" s="68"/>
      <c r="G63" s="55">
        <f t="shared" ref="G63:G96" si="6">F63*E63</f>
        <v>0</v>
      </c>
      <c r="H63" s="89">
        <v>0</v>
      </c>
      <c r="I63" s="89">
        <v>0</v>
      </c>
      <c r="J63" s="89">
        <v>0</v>
      </c>
      <c r="K63" s="89">
        <v>0</v>
      </c>
      <c r="L63" s="89">
        <v>0</v>
      </c>
      <c r="M63" s="89">
        <v>0</v>
      </c>
      <c r="N63" s="89">
        <v>0</v>
      </c>
    </row>
    <row r="64" spans="1:14" s="88" customFormat="1" ht="12.75">
      <c r="A64" s="84">
        <v>49</v>
      </c>
      <c r="B64" s="85" t="s">
        <v>94</v>
      </c>
      <c r="C64" s="85" t="s">
        <v>95</v>
      </c>
      <c r="D64" s="85" t="s">
        <v>40</v>
      </c>
      <c r="E64" s="86">
        <f>E63</f>
        <v>85</v>
      </c>
      <c r="F64" s="68"/>
      <c r="G64" s="55">
        <f t="shared" si="6"/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  <c r="M64" s="89">
        <v>0</v>
      </c>
      <c r="N64" s="89">
        <v>0</v>
      </c>
    </row>
    <row r="65" spans="1:14" s="88" customFormat="1" ht="12.75">
      <c r="A65" s="84">
        <v>50</v>
      </c>
      <c r="B65" s="85" t="s">
        <v>96</v>
      </c>
      <c r="C65" s="85" t="s">
        <v>97</v>
      </c>
      <c r="D65" s="85" t="s">
        <v>40</v>
      </c>
      <c r="E65" s="86">
        <f>E63</f>
        <v>85</v>
      </c>
      <c r="F65" s="68"/>
      <c r="G65" s="55">
        <f t="shared" si="6"/>
        <v>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  <c r="M65" s="89">
        <v>0</v>
      </c>
      <c r="N65" s="89">
        <v>0</v>
      </c>
    </row>
    <row r="66" spans="1:14" s="88" customFormat="1" ht="25.5">
      <c r="A66" s="84">
        <v>51</v>
      </c>
      <c r="B66" s="85" t="s">
        <v>78</v>
      </c>
      <c r="C66" s="85" t="s">
        <v>79</v>
      </c>
      <c r="D66" s="85" t="s">
        <v>40</v>
      </c>
      <c r="E66" s="86">
        <f>E63</f>
        <v>85</v>
      </c>
      <c r="F66" s="68"/>
      <c r="G66" s="55">
        <f t="shared" si="6"/>
        <v>0</v>
      </c>
      <c r="H66" s="89">
        <v>0</v>
      </c>
      <c r="I66" s="89">
        <v>0</v>
      </c>
      <c r="J66" s="89">
        <v>0</v>
      </c>
      <c r="K66" s="89">
        <v>0</v>
      </c>
      <c r="L66" s="89">
        <v>0</v>
      </c>
      <c r="M66" s="89">
        <v>0</v>
      </c>
      <c r="N66" s="89">
        <v>0</v>
      </c>
    </row>
    <row r="67" spans="1:14" s="88" customFormat="1" ht="12.75">
      <c r="A67" s="84">
        <v>52</v>
      </c>
      <c r="B67" s="105" t="s">
        <v>80</v>
      </c>
      <c r="C67" s="105" t="s">
        <v>81</v>
      </c>
      <c r="D67" s="105" t="s">
        <v>41</v>
      </c>
      <c r="E67" s="106">
        <f>E66*0.05</f>
        <v>4.25</v>
      </c>
      <c r="F67" s="141"/>
      <c r="G67" s="55">
        <f t="shared" si="6"/>
        <v>0</v>
      </c>
      <c r="H67" s="123">
        <v>28417.216</v>
      </c>
      <c r="I67" s="123">
        <v>0</v>
      </c>
      <c r="J67" s="123">
        <v>0</v>
      </c>
      <c r="K67" s="123">
        <v>0</v>
      </c>
      <c r="L67" s="123">
        <v>0</v>
      </c>
      <c r="M67" s="123">
        <v>0</v>
      </c>
      <c r="N67" s="123">
        <v>0</v>
      </c>
    </row>
    <row r="68" spans="1:14" s="88" customFormat="1" ht="25.5">
      <c r="A68" s="84">
        <v>53</v>
      </c>
      <c r="B68" s="85" t="s">
        <v>82</v>
      </c>
      <c r="C68" s="85" t="s">
        <v>83</v>
      </c>
      <c r="D68" s="85" t="s">
        <v>74</v>
      </c>
      <c r="E68" s="86">
        <v>2</v>
      </c>
      <c r="F68" s="68"/>
      <c r="G68" s="55">
        <f t="shared" si="6"/>
        <v>0</v>
      </c>
      <c r="H68" s="89">
        <v>0</v>
      </c>
      <c r="I68" s="89">
        <v>0</v>
      </c>
      <c r="J68" s="89">
        <v>0</v>
      </c>
      <c r="K68" s="89">
        <v>0</v>
      </c>
      <c r="L68" s="89">
        <v>0</v>
      </c>
      <c r="M68" s="89">
        <v>0</v>
      </c>
      <c r="N68" s="89">
        <v>0</v>
      </c>
    </row>
    <row r="69" spans="1:14" s="88" customFormat="1" ht="25.5">
      <c r="A69" s="84">
        <v>54</v>
      </c>
      <c r="B69" s="85" t="s">
        <v>84</v>
      </c>
      <c r="C69" s="85" t="s">
        <v>85</v>
      </c>
      <c r="D69" s="85" t="s">
        <v>74</v>
      </c>
      <c r="E69" s="86">
        <v>1</v>
      </c>
      <c r="F69" s="68"/>
      <c r="G69" s="55">
        <f t="shared" si="6"/>
        <v>0</v>
      </c>
      <c r="H69" s="89">
        <v>0</v>
      </c>
      <c r="I69" s="89">
        <v>0</v>
      </c>
      <c r="J69" s="89">
        <v>0</v>
      </c>
      <c r="K69" s="89">
        <v>0</v>
      </c>
      <c r="L69" s="89">
        <v>0</v>
      </c>
      <c r="M69" s="89">
        <v>0</v>
      </c>
      <c r="N69" s="89">
        <v>0</v>
      </c>
    </row>
    <row r="70" spans="1:14" s="88" customFormat="1" ht="25.5">
      <c r="A70" s="84">
        <v>55</v>
      </c>
      <c r="B70" s="85" t="s">
        <v>86</v>
      </c>
      <c r="C70" s="85" t="s">
        <v>87</v>
      </c>
      <c r="D70" s="85" t="s">
        <v>74</v>
      </c>
      <c r="E70" s="86">
        <v>2</v>
      </c>
      <c r="F70" s="68"/>
      <c r="G70" s="55">
        <f t="shared" si="6"/>
        <v>0</v>
      </c>
      <c r="H70" s="89">
        <v>0</v>
      </c>
      <c r="I70" s="89">
        <v>0</v>
      </c>
      <c r="J70" s="89">
        <v>0</v>
      </c>
      <c r="K70" s="89">
        <v>0</v>
      </c>
      <c r="L70" s="89">
        <v>0</v>
      </c>
      <c r="M70" s="89">
        <v>0</v>
      </c>
      <c r="N70" s="89">
        <v>0</v>
      </c>
    </row>
    <row r="71" spans="1:14" s="88" customFormat="1" ht="12.75">
      <c r="A71" s="84">
        <v>56</v>
      </c>
      <c r="B71" s="105" t="s">
        <v>80</v>
      </c>
      <c r="C71" s="105" t="s">
        <v>81</v>
      </c>
      <c r="D71" s="105" t="s">
        <v>41</v>
      </c>
      <c r="E71" s="106">
        <v>0.06</v>
      </c>
      <c r="F71" s="141"/>
      <c r="G71" s="55">
        <f t="shared" si="6"/>
        <v>0</v>
      </c>
      <c r="H71" s="123">
        <v>58.56</v>
      </c>
      <c r="I71" s="123">
        <v>0</v>
      </c>
      <c r="J71" s="123">
        <v>0</v>
      </c>
      <c r="K71" s="123">
        <v>0</v>
      </c>
      <c r="L71" s="123">
        <v>0</v>
      </c>
      <c r="M71" s="123">
        <v>0</v>
      </c>
      <c r="N71" s="123">
        <v>0</v>
      </c>
    </row>
    <row r="72" spans="1:14" s="88" customFormat="1" ht="25.5">
      <c r="A72" s="84">
        <v>57</v>
      </c>
      <c r="B72" s="85" t="s">
        <v>98</v>
      </c>
      <c r="C72" s="85" t="s">
        <v>99</v>
      </c>
      <c r="D72" s="85" t="s">
        <v>74</v>
      </c>
      <c r="E72" s="86">
        <f>SUM(E73:E74)</f>
        <v>2</v>
      </c>
      <c r="F72" s="68"/>
      <c r="G72" s="55">
        <f t="shared" si="6"/>
        <v>0</v>
      </c>
      <c r="H72" s="89">
        <v>22.05</v>
      </c>
      <c r="I72" s="89">
        <v>0</v>
      </c>
      <c r="J72" s="89">
        <v>0</v>
      </c>
      <c r="K72" s="89">
        <v>0</v>
      </c>
      <c r="L72" s="89">
        <v>0</v>
      </c>
      <c r="M72" s="89">
        <v>0</v>
      </c>
      <c r="N72" s="89">
        <v>0</v>
      </c>
    </row>
    <row r="73" spans="1:14" s="88" customFormat="1" ht="12.75">
      <c r="A73" s="84">
        <v>58</v>
      </c>
      <c r="B73" s="105" t="s">
        <v>136</v>
      </c>
      <c r="C73" s="105" t="s">
        <v>204</v>
      </c>
      <c r="D73" s="105" t="s">
        <v>92</v>
      </c>
      <c r="E73" s="106">
        <v>1</v>
      </c>
      <c r="F73" s="141"/>
      <c r="G73" s="55">
        <f t="shared" si="6"/>
        <v>0</v>
      </c>
      <c r="H73" s="123">
        <v>1175</v>
      </c>
      <c r="I73" s="123">
        <v>0</v>
      </c>
      <c r="J73" s="123">
        <v>0</v>
      </c>
      <c r="K73" s="123">
        <v>0</v>
      </c>
      <c r="L73" s="123">
        <v>0</v>
      </c>
      <c r="M73" s="123">
        <v>0</v>
      </c>
      <c r="N73" s="123">
        <v>0</v>
      </c>
    </row>
    <row r="74" spans="1:14" s="88" customFormat="1" ht="12.75">
      <c r="A74" s="84">
        <v>59</v>
      </c>
      <c r="B74" s="105" t="s">
        <v>174</v>
      </c>
      <c r="C74" s="105" t="s">
        <v>135</v>
      </c>
      <c r="D74" s="105" t="s">
        <v>92</v>
      </c>
      <c r="E74" s="106">
        <v>1</v>
      </c>
      <c r="F74" s="141"/>
      <c r="G74" s="55">
        <f t="shared" si="6"/>
        <v>0</v>
      </c>
      <c r="H74" s="123"/>
      <c r="I74" s="123"/>
      <c r="J74" s="123"/>
      <c r="K74" s="123"/>
      <c r="L74" s="123"/>
      <c r="M74" s="123"/>
      <c r="N74" s="123"/>
    </row>
    <row r="75" spans="1:14" s="88" customFormat="1" ht="25.5">
      <c r="A75" s="84">
        <v>60</v>
      </c>
      <c r="B75" s="85" t="s">
        <v>100</v>
      </c>
      <c r="C75" s="85" t="s">
        <v>101</v>
      </c>
      <c r="D75" s="85" t="s">
        <v>74</v>
      </c>
      <c r="E75" s="86">
        <f>SUM(E76)</f>
        <v>2</v>
      </c>
      <c r="F75" s="68"/>
      <c r="G75" s="55">
        <f t="shared" si="6"/>
        <v>0</v>
      </c>
      <c r="H75" s="89">
        <v>6.3</v>
      </c>
      <c r="I75" s="89">
        <v>0</v>
      </c>
      <c r="J75" s="89">
        <v>0</v>
      </c>
      <c r="K75" s="89">
        <v>0</v>
      </c>
      <c r="L75" s="89">
        <v>0</v>
      </c>
      <c r="M75" s="89">
        <v>0</v>
      </c>
      <c r="N75" s="89">
        <v>0</v>
      </c>
    </row>
    <row r="76" spans="1:14" s="88" customFormat="1" ht="25.5">
      <c r="A76" s="84">
        <v>61</v>
      </c>
      <c r="B76" s="105" t="s">
        <v>102</v>
      </c>
      <c r="C76" s="105" t="s">
        <v>175</v>
      </c>
      <c r="D76" s="105" t="s">
        <v>92</v>
      </c>
      <c r="E76" s="106">
        <v>2</v>
      </c>
      <c r="F76" s="141"/>
      <c r="G76" s="55">
        <f t="shared" si="6"/>
        <v>0</v>
      </c>
      <c r="H76" s="123">
        <v>1250</v>
      </c>
      <c r="I76" s="123">
        <v>0</v>
      </c>
      <c r="J76" s="123">
        <v>0</v>
      </c>
      <c r="K76" s="123">
        <v>0</v>
      </c>
      <c r="L76" s="123">
        <v>0</v>
      </c>
      <c r="M76" s="123">
        <v>0</v>
      </c>
      <c r="N76" s="123">
        <v>0</v>
      </c>
    </row>
    <row r="77" spans="1:14" s="88" customFormat="1" ht="25.5">
      <c r="A77" s="84">
        <v>62</v>
      </c>
      <c r="B77" s="85" t="s">
        <v>103</v>
      </c>
      <c r="C77" s="85" t="s">
        <v>104</v>
      </c>
      <c r="D77" s="85" t="s">
        <v>74</v>
      </c>
      <c r="E77" s="86">
        <f>SUM(E78)</f>
        <v>4</v>
      </c>
      <c r="F77" s="68"/>
      <c r="G77" s="55">
        <f t="shared" si="6"/>
        <v>0</v>
      </c>
      <c r="H77" s="89">
        <v>7.56</v>
      </c>
      <c r="I77" s="89">
        <v>0</v>
      </c>
      <c r="J77" s="89">
        <v>0</v>
      </c>
      <c r="K77" s="89">
        <v>0</v>
      </c>
      <c r="L77" s="89">
        <v>0</v>
      </c>
      <c r="M77" s="89">
        <v>0</v>
      </c>
      <c r="N77" s="89">
        <v>0</v>
      </c>
    </row>
    <row r="78" spans="1:14" s="88" customFormat="1" ht="12.75">
      <c r="A78" s="84">
        <v>63</v>
      </c>
      <c r="B78" s="105" t="s">
        <v>152</v>
      </c>
      <c r="C78" s="105" t="s">
        <v>153</v>
      </c>
      <c r="D78" s="105" t="s">
        <v>92</v>
      </c>
      <c r="E78" s="106">
        <v>4</v>
      </c>
      <c r="F78" s="141"/>
      <c r="G78" s="55">
        <f t="shared" si="6"/>
        <v>0</v>
      </c>
      <c r="H78" s="123">
        <v>19000</v>
      </c>
      <c r="I78" s="123">
        <v>0</v>
      </c>
      <c r="J78" s="123">
        <v>0</v>
      </c>
      <c r="K78" s="123">
        <v>0</v>
      </c>
      <c r="L78" s="123">
        <v>0</v>
      </c>
      <c r="M78" s="123">
        <v>0</v>
      </c>
      <c r="N78" s="123">
        <v>0</v>
      </c>
    </row>
    <row r="79" spans="1:14" s="88" customFormat="1" ht="12.75">
      <c r="A79" s="84">
        <v>64</v>
      </c>
      <c r="B79" s="85" t="s">
        <v>105</v>
      </c>
      <c r="C79" s="85" t="s">
        <v>106</v>
      </c>
      <c r="D79" s="85" t="s">
        <v>74</v>
      </c>
      <c r="E79" s="92">
        <f>E78</f>
        <v>4</v>
      </c>
      <c r="F79" s="68"/>
      <c r="G79" s="55">
        <f t="shared" si="6"/>
        <v>0</v>
      </c>
      <c r="H79" s="89">
        <v>23.62</v>
      </c>
      <c r="I79" s="89">
        <v>0</v>
      </c>
      <c r="J79" s="89">
        <v>0</v>
      </c>
      <c r="K79" s="89">
        <v>0</v>
      </c>
      <c r="L79" s="89">
        <v>0</v>
      </c>
      <c r="M79" s="89">
        <v>0</v>
      </c>
      <c r="N79" s="89">
        <v>0</v>
      </c>
    </row>
    <row r="80" spans="1:14" s="88" customFormat="1" ht="12.75">
      <c r="A80" s="84">
        <v>65</v>
      </c>
      <c r="B80" s="105" t="s">
        <v>107</v>
      </c>
      <c r="C80" s="105" t="s">
        <v>108</v>
      </c>
      <c r="D80" s="105" t="s">
        <v>92</v>
      </c>
      <c r="E80" s="124">
        <f>E79</f>
        <v>4</v>
      </c>
      <c r="F80" s="141"/>
      <c r="G80" s="55">
        <f t="shared" si="6"/>
        <v>0</v>
      </c>
      <c r="H80" s="123">
        <v>792</v>
      </c>
      <c r="I80" s="123">
        <v>0</v>
      </c>
      <c r="J80" s="123">
        <v>0</v>
      </c>
      <c r="K80" s="123">
        <v>0</v>
      </c>
      <c r="L80" s="123">
        <v>0</v>
      </c>
      <c r="M80" s="123">
        <v>0</v>
      </c>
      <c r="N80" s="123">
        <v>0</v>
      </c>
    </row>
    <row r="81" spans="1:14" s="88" customFormat="1" ht="25.5">
      <c r="A81" s="84">
        <v>66</v>
      </c>
      <c r="B81" s="85" t="s">
        <v>109</v>
      </c>
      <c r="C81" s="85" t="s">
        <v>110</v>
      </c>
      <c r="D81" s="85" t="s">
        <v>74</v>
      </c>
      <c r="E81" s="86">
        <f>E78</f>
        <v>4</v>
      </c>
      <c r="F81" s="68"/>
      <c r="G81" s="55">
        <f t="shared" si="6"/>
        <v>0</v>
      </c>
      <c r="H81" s="89">
        <v>0</v>
      </c>
      <c r="I81" s="89">
        <v>0</v>
      </c>
      <c r="J81" s="89">
        <v>0</v>
      </c>
      <c r="K81" s="89">
        <v>0</v>
      </c>
      <c r="L81" s="89">
        <v>0</v>
      </c>
      <c r="M81" s="89">
        <v>0</v>
      </c>
      <c r="N81" s="89">
        <v>0</v>
      </c>
    </row>
    <row r="82" spans="1:14" s="88" customFormat="1" ht="12.75">
      <c r="A82" s="84">
        <v>67</v>
      </c>
      <c r="B82" s="125" t="s">
        <v>54</v>
      </c>
      <c r="C82" s="125" t="s">
        <v>55</v>
      </c>
      <c r="D82" s="105" t="s">
        <v>52</v>
      </c>
      <c r="E82" s="106">
        <f>0.007*4*1.8</f>
        <v>5.04E-2</v>
      </c>
      <c r="F82" s="141"/>
      <c r="G82" s="55">
        <f t="shared" si="6"/>
        <v>0</v>
      </c>
      <c r="H82" s="123">
        <v>10.808</v>
      </c>
      <c r="I82" s="123">
        <v>0</v>
      </c>
      <c r="J82" s="123">
        <v>0</v>
      </c>
      <c r="K82" s="123">
        <v>0</v>
      </c>
      <c r="L82" s="123">
        <v>0</v>
      </c>
      <c r="M82" s="123">
        <v>0</v>
      </c>
      <c r="N82" s="123">
        <v>0</v>
      </c>
    </row>
    <row r="83" spans="1:14" s="88" customFormat="1" ht="12.75">
      <c r="A83" s="84">
        <v>68</v>
      </c>
      <c r="B83" s="85" t="s">
        <v>111</v>
      </c>
      <c r="C83" s="85" t="s">
        <v>112</v>
      </c>
      <c r="D83" s="85" t="s">
        <v>74</v>
      </c>
      <c r="E83" s="86">
        <v>4</v>
      </c>
      <c r="F83" s="68"/>
      <c r="G83" s="55">
        <f t="shared" si="6"/>
        <v>0</v>
      </c>
      <c r="H83" s="89">
        <v>0</v>
      </c>
      <c r="I83" s="89">
        <v>0</v>
      </c>
      <c r="J83" s="89">
        <v>0</v>
      </c>
      <c r="K83" s="89">
        <v>0</v>
      </c>
      <c r="L83" s="89">
        <v>0</v>
      </c>
      <c r="M83" s="89">
        <v>0</v>
      </c>
      <c r="N83" s="89">
        <v>0</v>
      </c>
    </row>
    <row r="84" spans="1:14" s="88" customFormat="1" ht="12.75">
      <c r="A84" s="84">
        <v>69</v>
      </c>
      <c r="B84" s="85" t="s">
        <v>88</v>
      </c>
      <c r="C84" s="85" t="s">
        <v>89</v>
      </c>
      <c r="D84" s="85" t="s">
        <v>74</v>
      </c>
      <c r="E84" s="86">
        <f>SUM(E86:E89)</f>
        <v>539</v>
      </c>
      <c r="F84" s="68"/>
      <c r="G84" s="55">
        <f t="shared" si="6"/>
        <v>0</v>
      </c>
      <c r="H84" s="89">
        <v>198.88</v>
      </c>
      <c r="I84" s="89">
        <v>0</v>
      </c>
      <c r="J84" s="89">
        <v>0</v>
      </c>
      <c r="K84" s="89">
        <v>0</v>
      </c>
      <c r="L84" s="89">
        <v>0</v>
      </c>
      <c r="M84" s="89">
        <v>0</v>
      </c>
      <c r="N84" s="89">
        <v>0</v>
      </c>
    </row>
    <row r="85" spans="1:14" s="88" customFormat="1" ht="12.75">
      <c r="A85" s="84">
        <v>70</v>
      </c>
      <c r="B85" s="85" t="s">
        <v>90</v>
      </c>
      <c r="C85" s="85" t="s">
        <v>91</v>
      </c>
      <c r="D85" s="85" t="s">
        <v>74</v>
      </c>
      <c r="E85" s="86">
        <f>SUM(E90:E91)</f>
        <v>191</v>
      </c>
      <c r="F85" s="68"/>
      <c r="G85" s="55">
        <f t="shared" si="6"/>
        <v>0</v>
      </c>
      <c r="H85" s="89">
        <v>39.200000000000003</v>
      </c>
      <c r="I85" s="89">
        <v>0</v>
      </c>
      <c r="J85" s="89">
        <v>0</v>
      </c>
      <c r="K85" s="89">
        <v>0</v>
      </c>
      <c r="L85" s="89">
        <v>0</v>
      </c>
      <c r="M85" s="89">
        <v>0</v>
      </c>
      <c r="N85" s="89">
        <v>0</v>
      </c>
    </row>
    <row r="86" spans="1:14" s="88" customFormat="1" ht="12.75">
      <c r="A86" s="84">
        <v>71</v>
      </c>
      <c r="B86" s="105" t="s">
        <v>137</v>
      </c>
      <c r="C86" s="105" t="s">
        <v>138</v>
      </c>
      <c r="D86" s="105" t="s">
        <v>92</v>
      </c>
      <c r="E86" s="106">
        <v>149</v>
      </c>
      <c r="F86" s="141"/>
      <c r="G86" s="55">
        <f t="shared" si="6"/>
        <v>0</v>
      </c>
      <c r="H86" s="89"/>
      <c r="I86" s="89"/>
      <c r="J86" s="89"/>
      <c r="K86" s="89"/>
      <c r="L86" s="89"/>
      <c r="M86" s="89"/>
      <c r="N86" s="89"/>
    </row>
    <row r="87" spans="1:14" s="88" customFormat="1" ht="12.75">
      <c r="A87" s="84">
        <v>72</v>
      </c>
      <c r="B87" s="105" t="s">
        <v>154</v>
      </c>
      <c r="C87" s="105" t="s">
        <v>205</v>
      </c>
      <c r="D87" s="105" t="s">
        <v>92</v>
      </c>
      <c r="E87" s="106">
        <v>141</v>
      </c>
      <c r="F87" s="141"/>
      <c r="G87" s="55">
        <f t="shared" si="6"/>
        <v>0</v>
      </c>
      <c r="H87" s="123">
        <v>4680</v>
      </c>
      <c r="I87" s="123">
        <v>0</v>
      </c>
      <c r="J87" s="123">
        <v>0</v>
      </c>
      <c r="K87" s="123">
        <v>0</v>
      </c>
      <c r="L87" s="123">
        <v>0</v>
      </c>
      <c r="M87" s="123">
        <v>0</v>
      </c>
      <c r="N87" s="123">
        <v>0</v>
      </c>
    </row>
    <row r="88" spans="1:14" s="88" customFormat="1" ht="12.75">
      <c r="A88" s="84">
        <v>73</v>
      </c>
      <c r="B88" s="105" t="s">
        <v>155</v>
      </c>
      <c r="C88" s="105" t="s">
        <v>156</v>
      </c>
      <c r="D88" s="105" t="s">
        <v>92</v>
      </c>
      <c r="E88" s="106">
        <v>55</v>
      </c>
      <c r="F88" s="141"/>
      <c r="G88" s="55">
        <f t="shared" si="6"/>
        <v>0</v>
      </c>
      <c r="H88" s="123">
        <v>3420</v>
      </c>
      <c r="I88" s="123">
        <v>0</v>
      </c>
      <c r="J88" s="123">
        <v>0</v>
      </c>
      <c r="K88" s="123">
        <v>0</v>
      </c>
      <c r="L88" s="123">
        <v>0</v>
      </c>
      <c r="M88" s="123">
        <v>0</v>
      </c>
      <c r="N88" s="123">
        <v>0</v>
      </c>
    </row>
    <row r="89" spans="1:14" s="88" customFormat="1" ht="12.75">
      <c r="A89" s="84">
        <v>74</v>
      </c>
      <c r="B89" s="105" t="s">
        <v>139</v>
      </c>
      <c r="C89" s="105" t="s">
        <v>140</v>
      </c>
      <c r="D89" s="105" t="s">
        <v>92</v>
      </c>
      <c r="E89" s="106">
        <v>194</v>
      </c>
      <c r="F89" s="141"/>
      <c r="G89" s="55">
        <f t="shared" si="6"/>
        <v>0</v>
      </c>
      <c r="H89" s="123"/>
      <c r="I89" s="123"/>
      <c r="J89" s="123"/>
      <c r="K89" s="123"/>
      <c r="L89" s="123"/>
      <c r="M89" s="123"/>
      <c r="N89" s="123"/>
    </row>
    <row r="90" spans="1:14" s="88" customFormat="1" ht="12.75">
      <c r="A90" s="84">
        <v>75</v>
      </c>
      <c r="B90" s="105" t="s">
        <v>141</v>
      </c>
      <c r="C90" s="105" t="s">
        <v>142</v>
      </c>
      <c r="D90" s="105" t="s">
        <v>92</v>
      </c>
      <c r="E90" s="106">
        <v>54</v>
      </c>
      <c r="F90" s="141"/>
      <c r="G90" s="55">
        <f t="shared" si="6"/>
        <v>0</v>
      </c>
      <c r="H90" s="123"/>
      <c r="I90" s="123"/>
      <c r="J90" s="123"/>
      <c r="K90" s="123"/>
      <c r="L90" s="123"/>
      <c r="M90" s="123"/>
      <c r="N90" s="123"/>
    </row>
    <row r="91" spans="1:14" s="88" customFormat="1" ht="12.75">
      <c r="A91" s="84">
        <v>76</v>
      </c>
      <c r="B91" s="105" t="s">
        <v>143</v>
      </c>
      <c r="C91" s="105" t="s">
        <v>144</v>
      </c>
      <c r="D91" s="105" t="s">
        <v>92</v>
      </c>
      <c r="E91" s="106">
        <v>137</v>
      </c>
      <c r="F91" s="141"/>
      <c r="G91" s="55">
        <f t="shared" si="6"/>
        <v>0</v>
      </c>
      <c r="H91" s="123"/>
      <c r="I91" s="123"/>
      <c r="J91" s="123"/>
      <c r="K91" s="123"/>
      <c r="L91" s="123"/>
      <c r="M91" s="123"/>
      <c r="N91" s="123"/>
    </row>
    <row r="92" spans="1:14" s="88" customFormat="1" ht="12.75">
      <c r="A92" s="84">
        <v>77</v>
      </c>
      <c r="B92" s="85" t="s">
        <v>113</v>
      </c>
      <c r="C92" s="85" t="s">
        <v>173</v>
      </c>
      <c r="D92" s="85" t="s">
        <v>40</v>
      </c>
      <c r="E92" s="86">
        <v>85</v>
      </c>
      <c r="F92" s="68"/>
      <c r="G92" s="55">
        <f t="shared" si="6"/>
        <v>0</v>
      </c>
      <c r="H92" s="89">
        <v>0</v>
      </c>
      <c r="I92" s="89">
        <v>0</v>
      </c>
      <c r="J92" s="89">
        <v>0</v>
      </c>
      <c r="K92" s="89">
        <v>0</v>
      </c>
      <c r="L92" s="89">
        <v>0</v>
      </c>
      <c r="M92" s="89">
        <v>0</v>
      </c>
      <c r="N92" s="89">
        <v>0</v>
      </c>
    </row>
    <row r="93" spans="1:14" s="88" customFormat="1" ht="12.75">
      <c r="A93" s="84">
        <v>78</v>
      </c>
      <c r="B93" s="125" t="s">
        <v>54</v>
      </c>
      <c r="C93" s="125" t="s">
        <v>55</v>
      </c>
      <c r="D93" s="105" t="s">
        <v>52</v>
      </c>
      <c r="E93" s="106">
        <f>E92*0.05*1.8</f>
        <v>7.65</v>
      </c>
      <c r="F93" s="141"/>
      <c r="G93" s="55">
        <f t="shared" si="6"/>
        <v>0</v>
      </c>
      <c r="H93" s="123">
        <v>20210.96</v>
      </c>
      <c r="I93" s="123">
        <v>0</v>
      </c>
      <c r="J93" s="123">
        <v>0</v>
      </c>
      <c r="K93" s="123">
        <v>0</v>
      </c>
      <c r="L93" s="123">
        <v>0</v>
      </c>
      <c r="M93" s="123">
        <v>0</v>
      </c>
      <c r="N93" s="123">
        <v>0</v>
      </c>
    </row>
    <row r="94" spans="1:14" s="88" customFormat="1" ht="25.5">
      <c r="A94" s="84">
        <v>79</v>
      </c>
      <c r="B94" s="85" t="s">
        <v>114</v>
      </c>
      <c r="C94" s="85" t="s">
        <v>115</v>
      </c>
      <c r="D94" s="85" t="s">
        <v>52</v>
      </c>
      <c r="E94" s="86">
        <f>(E84+(E78+E76+E73)*5)/1000000</f>
        <v>5.7399999999999997E-4</v>
      </c>
      <c r="F94" s="68"/>
      <c r="G94" s="55">
        <f t="shared" si="6"/>
        <v>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  <c r="M94" s="89">
        <v>0</v>
      </c>
      <c r="N94" s="89">
        <v>0</v>
      </c>
    </row>
    <row r="95" spans="1:14" s="88" customFormat="1" ht="12.75">
      <c r="A95" s="84">
        <v>80</v>
      </c>
      <c r="B95" s="105" t="s">
        <v>116</v>
      </c>
      <c r="C95" s="105" t="s">
        <v>117</v>
      </c>
      <c r="D95" s="105" t="s">
        <v>52</v>
      </c>
      <c r="E95" s="106">
        <f>E94</f>
        <v>5.7399999999999997E-4</v>
      </c>
      <c r="F95" s="141"/>
      <c r="G95" s="55">
        <f t="shared" si="6"/>
        <v>0</v>
      </c>
      <c r="H95" s="123">
        <v>0</v>
      </c>
      <c r="I95" s="123">
        <v>0</v>
      </c>
      <c r="J95" s="123">
        <v>0</v>
      </c>
      <c r="K95" s="123">
        <v>0</v>
      </c>
      <c r="L95" s="123">
        <v>0</v>
      </c>
      <c r="M95" s="123">
        <v>0</v>
      </c>
      <c r="N95" s="123">
        <v>0</v>
      </c>
    </row>
    <row r="96" spans="1:14" s="88" customFormat="1" ht="12.75">
      <c r="A96" s="84">
        <v>81</v>
      </c>
      <c r="B96" s="85" t="s">
        <v>118</v>
      </c>
      <c r="C96" s="85" t="s">
        <v>119</v>
      </c>
      <c r="D96" s="85" t="s">
        <v>52</v>
      </c>
      <c r="E96" s="86">
        <v>3.2</v>
      </c>
      <c r="F96" s="68"/>
      <c r="G96" s="55">
        <f t="shared" si="6"/>
        <v>0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  <c r="M96" s="89">
        <v>0</v>
      </c>
      <c r="N96" s="89">
        <v>0</v>
      </c>
    </row>
    <row r="97" spans="1:7" ht="24" customHeight="1">
      <c r="A97" s="84"/>
      <c r="B97" s="77" t="s">
        <v>188</v>
      </c>
      <c r="C97" s="77" t="s">
        <v>187</v>
      </c>
      <c r="D97" s="126"/>
      <c r="E97" s="127"/>
      <c r="F97" s="145"/>
      <c r="G97" s="51">
        <f>SUM(G98:G103)</f>
        <v>0</v>
      </c>
    </row>
    <row r="98" spans="1:7" ht="12.75">
      <c r="A98" s="84">
        <v>82</v>
      </c>
      <c r="B98" s="128" t="s">
        <v>189</v>
      </c>
      <c r="C98" s="101" t="s">
        <v>183</v>
      </c>
      <c r="D98" s="129" t="s">
        <v>177</v>
      </c>
      <c r="E98" s="59">
        <v>1</v>
      </c>
      <c r="F98" s="72"/>
      <c r="G98" s="59">
        <f>E98*F98</f>
        <v>0</v>
      </c>
    </row>
    <row r="99" spans="1:7" ht="12.75">
      <c r="A99" s="84">
        <v>83</v>
      </c>
      <c r="B99" s="128" t="s">
        <v>190</v>
      </c>
      <c r="C99" s="101" t="s">
        <v>184</v>
      </c>
      <c r="D99" s="129" t="s">
        <v>182</v>
      </c>
      <c r="E99" s="59">
        <v>1.1000000000000001</v>
      </c>
      <c r="F99" s="72"/>
      <c r="G99" s="59">
        <f t="shared" ref="G99:G103" si="7">E99*F99</f>
        <v>0</v>
      </c>
    </row>
    <row r="100" spans="1:7" ht="12.75">
      <c r="A100" s="84">
        <v>84</v>
      </c>
      <c r="B100" s="128" t="s">
        <v>191</v>
      </c>
      <c r="C100" s="101" t="s">
        <v>185</v>
      </c>
      <c r="D100" s="129" t="s">
        <v>182</v>
      </c>
      <c r="E100" s="59">
        <v>2</v>
      </c>
      <c r="F100" s="72"/>
      <c r="G100" s="59">
        <f t="shared" si="7"/>
        <v>0</v>
      </c>
    </row>
    <row r="101" spans="1:7" ht="25.5">
      <c r="A101" s="84">
        <v>85</v>
      </c>
      <c r="B101" s="128" t="s">
        <v>192</v>
      </c>
      <c r="C101" s="101" t="s">
        <v>186</v>
      </c>
      <c r="D101" s="129" t="s">
        <v>182</v>
      </c>
      <c r="E101" s="59">
        <v>2.5</v>
      </c>
      <c r="F101" s="72"/>
      <c r="G101" s="59">
        <f t="shared" si="7"/>
        <v>0</v>
      </c>
    </row>
    <row r="102" spans="1:7" ht="25.5">
      <c r="A102" s="84">
        <v>86</v>
      </c>
      <c r="B102" s="128" t="s">
        <v>200</v>
      </c>
      <c r="C102" s="101" t="s">
        <v>199</v>
      </c>
      <c r="D102" s="129" t="s">
        <v>177</v>
      </c>
      <c r="E102" s="59">
        <v>1</v>
      </c>
      <c r="F102" s="72"/>
      <c r="G102" s="59">
        <f t="shared" si="7"/>
        <v>0</v>
      </c>
    </row>
    <row r="103" spans="1:7" ht="12.75">
      <c r="A103" s="84">
        <v>87</v>
      </c>
      <c r="B103" s="128"/>
      <c r="C103" s="101" t="s">
        <v>201</v>
      </c>
      <c r="D103" s="129" t="s">
        <v>177</v>
      </c>
      <c r="E103" s="59">
        <v>1</v>
      </c>
      <c r="F103" s="72"/>
      <c r="G103" s="59">
        <f t="shared" si="7"/>
        <v>0</v>
      </c>
    </row>
  </sheetData>
  <sheetProtection password="DF15" sheet="1" objects="1" scenarios="1"/>
  <pageMargins left="0.70866141732283472" right="0.70866141732283472" top="0.78740157480314965" bottom="0.78740157480314965" header="0.31496062992125984" footer="0.31496062992125984"/>
  <pageSetup paperSize="9" scale="64" orientation="portrait" r:id="rId1"/>
  <rowBreaks count="1" manualBreakCount="1">
    <brk id="5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85" zoomScaleSheetLayoutView="85" workbookViewId="0">
      <selection activeCell="K29" sqref="K29"/>
    </sheetView>
  </sheetViews>
  <sheetFormatPr defaultColWidth="9.33203125" defaultRowHeight="10.5"/>
  <cols>
    <col min="1" max="1" width="9.33203125" style="64"/>
    <col min="2" max="2" width="67.33203125" style="64" customWidth="1"/>
    <col min="3" max="3" width="9.33203125" style="64"/>
    <col min="4" max="4" width="12.1640625" style="64" customWidth="1"/>
    <col min="5" max="6" width="14.5" style="64" customWidth="1"/>
    <col min="7" max="7" width="17.5" style="65" customWidth="1"/>
    <col min="8" max="8" width="25.33203125" style="64" customWidth="1"/>
    <col min="9" max="16384" width="9.33203125" style="64"/>
  </cols>
  <sheetData>
    <row r="1" spans="1:8" ht="12.75">
      <c r="B1" s="146" t="s">
        <v>178</v>
      </c>
    </row>
    <row r="3" spans="1:8" ht="12.75">
      <c r="A3" s="147"/>
      <c r="B3" s="146" t="s">
        <v>198</v>
      </c>
      <c r="C3" s="147"/>
      <c r="D3" s="147"/>
      <c r="E3" s="147"/>
      <c r="F3" s="147"/>
      <c r="G3" s="167"/>
      <c r="H3" s="148"/>
    </row>
    <row r="4" spans="1:8" ht="13.5" thickBot="1">
      <c r="A4" s="147"/>
      <c r="B4" s="149"/>
      <c r="C4" s="147"/>
      <c r="D4" s="147"/>
      <c r="E4" s="147"/>
      <c r="F4" s="147"/>
      <c r="G4" s="167"/>
      <c r="H4" s="148"/>
    </row>
    <row r="5" spans="1:8" ht="25.5">
      <c r="A5" s="45" t="s">
        <v>7</v>
      </c>
      <c r="B5" s="46" t="s">
        <v>9</v>
      </c>
      <c r="C5" s="47" t="s">
        <v>10</v>
      </c>
      <c r="D5" s="47" t="s">
        <v>163</v>
      </c>
      <c r="E5" s="47" t="s">
        <v>161</v>
      </c>
      <c r="F5" s="47" t="s">
        <v>162</v>
      </c>
      <c r="G5" s="168" t="s">
        <v>12</v>
      </c>
      <c r="H5" s="48" t="s">
        <v>13</v>
      </c>
    </row>
    <row r="6" spans="1:8" ht="12.75">
      <c r="A6" s="150">
        <v>6</v>
      </c>
      <c r="B6" s="44" t="s">
        <v>164</v>
      </c>
      <c r="C6" s="151"/>
      <c r="D6" s="151"/>
      <c r="E6" s="151"/>
      <c r="F6" s="151"/>
      <c r="G6" s="169"/>
      <c r="H6" s="152"/>
    </row>
    <row r="7" spans="1:8" ht="12.75">
      <c r="A7" s="53">
        <v>7</v>
      </c>
      <c r="B7" s="153" t="s">
        <v>215</v>
      </c>
      <c r="C7" s="151" t="s">
        <v>92</v>
      </c>
      <c r="D7" s="151">
        <f>'95_F3a'!E76+'95_F3a'!E78</f>
        <v>6</v>
      </c>
      <c r="E7" s="151">
        <v>25</v>
      </c>
      <c r="F7" s="151">
        <v>3</v>
      </c>
      <c r="G7" s="169"/>
      <c r="H7" s="152">
        <f t="shared" ref="H7:H11" si="0">G7*F7*E7*D7</f>
        <v>0</v>
      </c>
    </row>
    <row r="8" spans="1:8" ht="12.75">
      <c r="A8" s="150">
        <v>8</v>
      </c>
      <c r="B8" s="154" t="s">
        <v>169</v>
      </c>
      <c r="C8" s="151"/>
      <c r="D8" s="151"/>
      <c r="E8" s="151"/>
      <c r="F8" s="151"/>
      <c r="G8" s="169"/>
      <c r="H8" s="152"/>
    </row>
    <row r="9" spans="1:8" ht="12.75">
      <c r="A9" s="49">
        <v>9</v>
      </c>
      <c r="B9" s="153" t="s">
        <v>165</v>
      </c>
      <c r="C9" s="151" t="s">
        <v>40</v>
      </c>
      <c r="D9" s="151">
        <f>'95_F3a'!E92</f>
        <v>85</v>
      </c>
      <c r="E9" s="151">
        <v>5</v>
      </c>
      <c r="F9" s="151">
        <v>3</v>
      </c>
      <c r="G9" s="169"/>
      <c r="H9" s="152">
        <f t="shared" si="0"/>
        <v>0</v>
      </c>
    </row>
    <row r="10" spans="1:8" ht="12.75">
      <c r="A10" s="150">
        <v>10</v>
      </c>
      <c r="B10" s="153" t="s">
        <v>166</v>
      </c>
      <c r="C10" s="151" t="s">
        <v>40</v>
      </c>
      <c r="D10" s="151">
        <f>D9</f>
        <v>85</v>
      </c>
      <c r="E10" s="151">
        <v>5</v>
      </c>
      <c r="F10" s="151">
        <v>3</v>
      </c>
      <c r="G10" s="169"/>
      <c r="H10" s="152">
        <f t="shared" si="0"/>
        <v>0</v>
      </c>
    </row>
    <row r="11" spans="1:8" ht="12.75">
      <c r="A11" s="49">
        <v>11</v>
      </c>
      <c r="B11" s="153" t="s">
        <v>167</v>
      </c>
      <c r="C11" s="151" t="s">
        <v>40</v>
      </c>
      <c r="D11" s="151">
        <f>D10</f>
        <v>85</v>
      </c>
      <c r="E11" s="151">
        <v>1</v>
      </c>
      <c r="F11" s="151">
        <v>3</v>
      </c>
      <c r="G11" s="169"/>
      <c r="H11" s="152">
        <f t="shared" si="0"/>
        <v>0</v>
      </c>
    </row>
    <row r="12" spans="1:8" ht="12.75">
      <c r="A12" s="150">
        <v>12</v>
      </c>
      <c r="B12" s="153" t="s">
        <v>168</v>
      </c>
      <c r="C12" s="151" t="s">
        <v>40</v>
      </c>
      <c r="D12" s="151">
        <f>D11</f>
        <v>85</v>
      </c>
      <c r="E12" s="151">
        <v>50</v>
      </c>
      <c r="F12" s="151">
        <v>3</v>
      </c>
      <c r="G12" s="169"/>
      <c r="H12" s="152">
        <f>G12*F12*E12*D12</f>
        <v>0</v>
      </c>
    </row>
    <row r="13" spans="1:8" ht="13.5" thickBot="1">
      <c r="A13" s="155"/>
      <c r="B13" s="156"/>
      <c r="C13" s="155"/>
      <c r="D13" s="155"/>
      <c r="E13" s="155"/>
      <c r="F13" s="155"/>
      <c r="G13" s="170"/>
      <c r="H13" s="157"/>
    </row>
    <row r="14" spans="1:8" ht="12.75">
      <c r="A14" s="158"/>
      <c r="B14" s="159" t="s">
        <v>170</v>
      </c>
      <c r="C14" s="160"/>
      <c r="D14" s="160"/>
      <c r="E14" s="160"/>
      <c r="F14" s="160"/>
      <c r="G14" s="171"/>
      <c r="H14" s="161">
        <f>SUM(H6:H13)</f>
        <v>0</v>
      </c>
    </row>
    <row r="15" spans="1:8" ht="12.75">
      <c r="A15" s="162"/>
      <c r="B15" s="153" t="s">
        <v>171</v>
      </c>
      <c r="C15" s="151"/>
      <c r="D15" s="151"/>
      <c r="E15" s="151"/>
      <c r="F15" s="151"/>
      <c r="G15" s="169"/>
      <c r="H15" s="152">
        <f>H14*0.21</f>
        <v>0</v>
      </c>
    </row>
    <row r="16" spans="1:8" ht="13.5" thickBot="1">
      <c r="A16" s="163"/>
      <c r="B16" s="164" t="s">
        <v>172</v>
      </c>
      <c r="C16" s="165"/>
      <c r="D16" s="165"/>
      <c r="E16" s="165"/>
      <c r="F16" s="165"/>
      <c r="G16" s="172"/>
      <c r="H16" s="166">
        <f>SUM(H14:H15)</f>
        <v>0</v>
      </c>
    </row>
  </sheetData>
  <sheetProtection password="DF15" sheet="1" objects="1" scenarios="1"/>
  <pageMargins left="0.7" right="0.7" top="0.78740157499999996" bottom="0.78740157499999996" header="0.3" footer="0.3"/>
  <pageSetup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SUMÁŘ</vt:lpstr>
      <vt:lpstr>95_F3a</vt:lpstr>
      <vt:lpstr>95_F3b_Rozvojova pece</vt:lpstr>
      <vt:lpstr>'95_F3a'!Oblast_tisku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tulipán</dc:creator>
  <cp:lastModifiedBy>Uživatel</cp:lastModifiedBy>
  <cp:lastPrinted>2021-08-06T12:53:26Z</cp:lastPrinted>
  <dcterms:created xsi:type="dcterms:W3CDTF">2021-05-15T08:01:35Z</dcterms:created>
  <dcterms:modified xsi:type="dcterms:W3CDTF">2024-08-26T09:42:08Z</dcterms:modified>
</cp:coreProperties>
</file>